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BB2628C5-23F4-4F12-B55D-2284329161C4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シフト ワーク カレンダー" sheetId="1" r:id="rId1"/>
  </sheets>
  <externalReferences>
    <externalReference r:id="rId2"/>
  </externalReferences>
  <definedNames>
    <definedName name="AprSun1">DATE(CalendarYear,4,1)-WEEKDAY(DATE(CalendarYear,4,1))</definedName>
    <definedName name="AugSun1">DATE(CalendarYear,8,1)-WEEKDAY(DATE(CalendarYear,8,1))</definedName>
    <definedName name="CalendarYear">'シフト ワーク カレンダー'!$AH$1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SepSun1">DATE(CalendarYear,9,1)-WEEKDAY(DATE(CalendarYear,9,1))</definedName>
    <definedName name="ジョブ1_シフト1_コード">#REF!</definedName>
    <definedName name="ジョブ1_シフト2_コード">#REF!</definedName>
    <definedName name="ジョブ1_シフト3_コード">#REF!</definedName>
    <definedName name="ジョブ1_パターン">#REF!</definedName>
    <definedName name="ジョブ1_開始日">#REF!</definedName>
    <definedName name="ジョブ1_休暇_コード">#REF!</definedName>
    <definedName name="ジョブ1_名前">#REF!</definedName>
    <definedName name="ジョブ2_シフト1_コード">#REF!</definedName>
    <definedName name="ジョブ2_シフト2_コード">#REF!</definedName>
    <definedName name="ジョブ2_シフト3_コード">#REF!</definedName>
    <definedName name="ジョブ2_パターン">#REF!</definedName>
    <definedName name="ジョブ2_開始日">#REF!</definedName>
    <definedName name="ジョブ2_休暇_コード">#REF!</definedName>
    <definedName name="ジョブ2_名前">#REF!</definedName>
    <definedName name="ジョブ3_シフト1_コード">#REF!</definedName>
    <definedName name="ジョブ3_シフト2_コード">#REF!</definedName>
    <definedName name="ジョブ3_シフト3_コード">#REF!</definedName>
    <definedName name="ジョブ3_パターン">#REF!</definedName>
    <definedName name="ジョブ3_開始日">#REF!</definedName>
    <definedName name="ジョブ3_休暇_コード">#REF!</definedName>
    <definedName name="ジョブ3_名前">#REF!</definedName>
    <definedName name="範囲_日数">'[1]シフト ワーク カレンダー''シフト ワーク カレンダー''シフト'!$C$73:$AM$75</definedName>
    <definedName name="範囲_日付">'[1]シフト ワーク カレンダー''シフト ワーク カレンダー''シフト'!$C$71:$AM$71</definedName>
    <definedName name="範囲_曜日">'[1]シフト ワーク カレンダー''シフト ワーク カレンダー''シフト'!$C$72:$AM$72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9" i="1" l="1"/>
  <c r="AN88" i="1"/>
  <c r="B82" i="1"/>
  <c r="B75" i="1"/>
  <c r="B68" i="1"/>
  <c r="AM61" i="1" l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G82" i="1"/>
  <c r="F82" i="1"/>
  <c r="E82" i="1"/>
  <c r="D82" i="1"/>
  <c r="C82" i="1"/>
  <c r="C68" i="1"/>
  <c r="AM75" i="1"/>
  <c r="AL75" i="1"/>
  <c r="AK75" i="1"/>
  <c r="F75" i="1"/>
  <c r="E75" i="1"/>
  <c r="D75" i="1"/>
  <c r="C75" i="1"/>
  <c r="AM68" i="1" l="1"/>
  <c r="AL68" i="1"/>
  <c r="AK68" i="1"/>
</calcChain>
</file>

<file path=xl/sharedStrings.xml><?xml version="1.0" encoding="utf-8"?>
<sst xmlns="http://schemas.openxmlformats.org/spreadsheetml/2006/main" count="664" uniqueCount="17">
  <si>
    <t>日</t>
  </si>
  <si>
    <t>月</t>
  </si>
  <si>
    <t>火</t>
  </si>
  <si>
    <t>水</t>
  </si>
  <si>
    <t>木</t>
  </si>
  <si>
    <t>金</t>
  </si>
  <si>
    <t>土</t>
  </si>
  <si>
    <t>弥彦公園管理委託積算資料（トイレ清掃回数）</t>
    <rPh sb="0" eb="4">
      <t>ヤヒココウエン</t>
    </rPh>
    <rPh sb="4" eb="8">
      <t>カンリイタク</t>
    </rPh>
    <rPh sb="8" eb="12">
      <t>セキサンシリョウ</t>
    </rPh>
    <rPh sb="16" eb="18">
      <t>セイソウ</t>
    </rPh>
    <rPh sb="18" eb="20">
      <t>カイスウ</t>
    </rPh>
    <phoneticPr fontId="25"/>
  </si>
  <si>
    <t>弥彦公園入口トイレ</t>
    <rPh sb="0" eb="2">
      <t>ヤヒコ</t>
    </rPh>
    <rPh sb="2" eb="4">
      <t>コウエン</t>
    </rPh>
    <rPh sb="4" eb="6">
      <t>イリグチ</t>
    </rPh>
    <phoneticPr fontId="25"/>
  </si>
  <si>
    <t>ヤホール前トイレ</t>
    <rPh sb="4" eb="5">
      <t>マエ</t>
    </rPh>
    <phoneticPr fontId="25"/>
  </si>
  <si>
    <t>おもてなし広場前駐車場トイレ</t>
    <rPh sb="5" eb="8">
      <t>ヒロバマエ</t>
    </rPh>
    <rPh sb="8" eb="11">
      <t>チュウシャジョウ</t>
    </rPh>
    <phoneticPr fontId="25"/>
  </si>
  <si>
    <t>観月橋前トイレ</t>
    <rPh sb="0" eb="3">
      <t>カンゲツキョウ</t>
    </rPh>
    <rPh sb="3" eb="4">
      <t>マエ</t>
    </rPh>
    <phoneticPr fontId="25"/>
  </si>
  <si>
    <t>〇</t>
    <phoneticPr fontId="25"/>
  </si>
  <si>
    <t>閉鎖</t>
    <rPh sb="0" eb="2">
      <t>ヘイサ</t>
    </rPh>
    <phoneticPr fontId="25"/>
  </si>
  <si>
    <t>リフレッシュ清掃（委託外）</t>
    <rPh sb="6" eb="8">
      <t>セイソウ</t>
    </rPh>
    <rPh sb="9" eb="12">
      <t>イタクガイ</t>
    </rPh>
    <phoneticPr fontId="25"/>
  </si>
  <si>
    <t>清掃回数</t>
    <rPh sb="0" eb="4">
      <t>セイソウカイスウ</t>
    </rPh>
    <phoneticPr fontId="25"/>
  </si>
  <si>
    <t>計</t>
    <rPh sb="0" eb="1">
      <t>ケイ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</si>
</sst>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;;;"/>
    <numFmt numFmtId="179" formatCode="d"/>
    <numFmt numFmtId="180" formatCode="yyyy&quot;年&quot;m&quot;月&quot;;@"/>
  </numFmts>
  <fonts count="34" x14ac:knownFonts="1">
    <font>
      <sz val="11"/>
      <color theme="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9"/>
      <color theme="0"/>
      <name val="Meiryo UI"/>
      <family val="2"/>
    </font>
    <font>
      <b/>
      <sz val="9"/>
      <color theme="3" tint="-0.249977111117893"/>
      <name val="Meiryo UI"/>
      <family val="2"/>
    </font>
    <font>
      <b/>
      <sz val="9"/>
      <color theme="1"/>
      <name val="Meiryo UI"/>
      <family val="2"/>
    </font>
    <font>
      <b/>
      <sz val="9"/>
      <color theme="1" tint="4.9989318521683403E-2"/>
      <name val="Meiryo UI"/>
      <family val="2"/>
    </font>
    <font>
      <sz val="12"/>
      <color theme="1"/>
      <name val="Meiryo UI"/>
      <family val="2"/>
    </font>
    <font>
      <b/>
      <sz val="40"/>
      <color theme="7" tint="-0.499984740745262"/>
      <name val="Meiryo UI"/>
      <family val="3"/>
      <charset val="128"/>
    </font>
    <font>
      <b/>
      <sz val="42"/>
      <color theme="3" tint="-0.499984740745262"/>
      <name val="Meiryo UI"/>
      <family val="3"/>
      <charset val="128"/>
    </font>
    <font>
      <sz val="6"/>
      <name val="ＭＳ Ｐゴシック"/>
      <family val="3"/>
      <charset val="128"/>
    </font>
    <font>
      <sz val="14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 tint="-0.499984740745262"/>
      <name val="Meiryo UI"/>
      <family val="3"/>
      <charset val="128"/>
    </font>
    <font>
      <sz val="11"/>
      <color theme="1" tint="0.1499984740745262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330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2" fillId="0" borderId="0"/>
    <xf numFmtId="0" fontId="21" fillId="4" borderId="3">
      <alignment horizontal="center" vertical="center"/>
    </xf>
    <xf numFmtId="0" fontId="19" fillId="0" borderId="3" applyNumberFormat="0">
      <alignment horizontal="center" vertical="center"/>
    </xf>
    <xf numFmtId="0" fontId="18" fillId="5" borderId="3">
      <alignment horizontal="center" vertical="center"/>
    </xf>
    <xf numFmtId="0" fontId="21" fillId="2" borderId="3">
      <alignment horizontal="center" vertical="center"/>
    </xf>
    <xf numFmtId="0" fontId="18" fillId="6" borderId="3" applyNumberFormat="0">
      <alignment horizontal="center" vertical="center"/>
    </xf>
    <xf numFmtId="0" fontId="20" fillId="7" borderId="3" applyNumberFormat="0">
      <alignment horizontal="center"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12" applyNumberFormat="0" applyAlignment="0" applyProtection="0"/>
    <xf numFmtId="0" fontId="14" fillId="13" borderId="13" applyNumberFormat="0" applyAlignment="0" applyProtection="0"/>
    <xf numFmtId="0" fontId="4" fillId="13" borderId="12" applyNumberFormat="0" applyAlignment="0" applyProtection="0"/>
    <xf numFmtId="0" fontId="12" fillId="0" borderId="14" applyNumberFormat="0" applyFill="0" applyAlignment="0" applyProtection="0"/>
    <xf numFmtId="0" fontId="5" fillId="14" borderId="15" applyNumberFormat="0" applyAlignment="0" applyProtection="0"/>
    <xf numFmtId="0" fontId="17" fillId="0" borderId="0" applyNumberFormat="0" applyFill="0" applyBorder="0" applyAlignment="0" applyProtection="0"/>
    <xf numFmtId="0" fontId="1" fillId="15" borderId="16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6">
    <xf numFmtId="0" fontId="0" fillId="0" borderId="0" xfId="0"/>
    <xf numFmtId="0" fontId="23" fillId="0" borderId="1" xfId="0" applyFont="1" applyBorder="1"/>
    <xf numFmtId="0" fontId="28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27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9" fontId="31" fillId="3" borderId="4" xfId="0" applyNumberFormat="1" applyFont="1" applyFill="1" applyBorder="1" applyAlignment="1">
      <alignment horizontal="center" vertical="center"/>
    </xf>
    <xf numFmtId="179" fontId="31" fillId="3" borderId="8" xfId="0" applyNumberFormat="1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178" fontId="30" fillId="0" borderId="5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78" fontId="30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49" fontId="30" fillId="0" borderId="5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30" fillId="39" borderId="2" xfId="0" applyNumberFormat="1" applyFont="1" applyFill="1" applyBorder="1" applyAlignment="1">
      <alignment horizontal="center" vertical="center"/>
    </xf>
    <xf numFmtId="49" fontId="30" fillId="40" borderId="5" xfId="0" applyNumberFormat="1" applyFont="1" applyFill="1" applyBorder="1" applyAlignment="1">
      <alignment horizontal="center" vertical="center"/>
    </xf>
    <xf numFmtId="178" fontId="30" fillId="40" borderId="5" xfId="0" applyNumberFormat="1" applyFont="1" applyFill="1" applyBorder="1" applyAlignment="1">
      <alignment horizontal="center" vertical="center"/>
    </xf>
    <xf numFmtId="178" fontId="30" fillId="40" borderId="2" xfId="0" applyNumberFormat="1" applyFont="1" applyFill="1" applyBorder="1" applyAlignment="1">
      <alignment horizontal="center" vertical="center"/>
    </xf>
    <xf numFmtId="49" fontId="30" fillId="40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7" fillId="0" borderId="0" xfId="0" applyFont="1" applyAlignment="1">
      <alignment shrinkToFit="1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180" fontId="26" fillId="3" borderId="7" xfId="0" applyNumberFormat="1" applyFont="1" applyFill="1" applyBorder="1" applyAlignment="1">
      <alignment horizontal="center" vertical="center"/>
    </xf>
    <xf numFmtId="180" fontId="26" fillId="3" borderId="6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right" wrapText="1"/>
    </xf>
    <xf numFmtId="0" fontId="33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right" vertical="center"/>
    </xf>
  </cellXfs>
  <cellStyles count="54">
    <cellStyle name="20% - アクセント 1" xfId="31" builtinId="30" customBuiltin="1"/>
    <cellStyle name="20% - アクセント 2" xfId="35" builtinId="34" customBuiltin="1"/>
    <cellStyle name="20% - アクセント 3" xfId="39" builtinId="38" customBuiltin="1"/>
    <cellStyle name="20% - アクセント 4" xfId="43" builtinId="42" customBuiltin="1"/>
    <cellStyle name="20% - アクセント 5" xfId="47" builtinId="46" customBuiltin="1"/>
    <cellStyle name="20% - アクセント 6" xfId="51" builtinId="50" customBuiltin="1"/>
    <cellStyle name="40% - アクセント 1" xfId="32" builtinId="31" customBuiltin="1"/>
    <cellStyle name="40% - アクセント 2" xfId="36" builtinId="35" customBuiltin="1"/>
    <cellStyle name="40% - アクセント 3" xfId="40" builtinId="39" customBuiltin="1"/>
    <cellStyle name="40% - アクセント 4" xfId="44" builtinId="43" customBuiltin="1"/>
    <cellStyle name="40% - アクセント 5" xfId="48" builtinId="47" customBuiltin="1"/>
    <cellStyle name="40% - アクセント 6" xfId="52" builtinId="51" customBuiltin="1"/>
    <cellStyle name="60% - アクセント 1" xfId="33" builtinId="32" customBuiltin="1"/>
    <cellStyle name="60% - アクセント 2" xfId="37" builtinId="36" customBuiltin="1"/>
    <cellStyle name="60% - アクセント 3" xfId="41" builtinId="40" customBuiltin="1"/>
    <cellStyle name="60% - アクセント 4" xfId="45" builtinId="44" customBuiltin="1"/>
    <cellStyle name="60% - アクセント 5" xfId="49" builtinId="48" customBuiltin="1"/>
    <cellStyle name="60% - アクセント 6" xfId="53" builtinId="52" customBuiltin="1"/>
    <cellStyle name="アクセント 1" xfId="30" builtinId="29" customBuiltin="1"/>
    <cellStyle name="アクセント 2" xfId="34" builtinId="33" customBuiltin="1"/>
    <cellStyle name="アクセント 3" xfId="38" builtinId="37" customBuiltin="1"/>
    <cellStyle name="アクセント 4" xfId="42" builtinId="41" customBuiltin="1"/>
    <cellStyle name="アクセント 5" xfId="46" builtinId="45" customBuiltin="1"/>
    <cellStyle name="アクセント 6" xfId="50" builtinId="49" customBuiltin="1"/>
    <cellStyle name="タイトル" xfId="13" builtinId="15" customBuiltin="1"/>
    <cellStyle name="チェック セル" xfId="25" builtinId="23" customBuiltin="1"/>
    <cellStyle name="どちらでもない" xfId="20" builtinId="28" customBuiltin="1"/>
    <cellStyle name="パーセント" xfId="12" builtinId="5" customBuiltin="1"/>
    <cellStyle name="メモ" xfId="27" builtinId="10" customBuiltin="1"/>
    <cellStyle name="リンク セル" xfId="24" builtinId="24" customBuiltin="1"/>
    <cellStyle name="悪い" xfId="19" builtinId="27" customBuiltin="1"/>
    <cellStyle name="休暇" xfId="3" xr:uid="{00000000-0005-0000-0000-000000000000}"/>
    <cellStyle name="休日" xfId="6" xr:uid="{00000000-0005-0000-0000-000003000000}"/>
    <cellStyle name="計算" xfId="23" builtinId="22" customBuiltin="1"/>
    <cellStyle name="警告文" xfId="26" builtinId="11" customBuiltin="1"/>
    <cellStyle name="桁区切り" xfId="9" builtinId="6" customBuiltin="1"/>
    <cellStyle name="桁区切り [0.00]" xfId="8" builtinId="3" customBuiltin="1"/>
    <cellStyle name="見出し 1" xfId="14" builtinId="16" customBuiltin="1"/>
    <cellStyle name="見出し 2" xfId="15" builtinId="17" customBuiltin="1"/>
    <cellStyle name="見出し 3" xfId="16" builtinId="18" customBuiltin="1"/>
    <cellStyle name="見出し 4" xfId="17" builtinId="19" customBuiltin="1"/>
    <cellStyle name="作業なし" xfId="7" xr:uid="{00000000-0005-0000-0000-000005000000}"/>
    <cellStyle name="集計" xfId="29" builtinId="25" customBuiltin="1"/>
    <cellStyle name="出力" xfId="22" builtinId="21" customBuiltin="1"/>
    <cellStyle name="説明文" xfId="28" builtinId="53" customBuiltin="1"/>
    <cellStyle name="昼間/夜間のシフト" xfId="5" xr:uid="{00000000-0005-0000-0000-000002000000}"/>
    <cellStyle name="通貨" xfId="11" builtinId="7" customBuiltin="1"/>
    <cellStyle name="通貨 [0.00]" xfId="10" builtinId="4" customBuiltin="1"/>
    <cellStyle name="日勤" xfId="2" xr:uid="{00000000-0005-0000-0000-000001000000}"/>
    <cellStyle name="入力" xfId="21" builtinId="20" customBuiltin="1"/>
    <cellStyle name="標準" xfId="0" builtinId="0" customBuiltin="1"/>
    <cellStyle name="標準 2" xfId="1" xr:uid="{00000000-0005-0000-0000-000007000000}"/>
    <cellStyle name="夜間シフト" xfId="4" xr:uid="{00000000-0005-0000-0000-000004000000}"/>
    <cellStyle name="良い" xfId="18" builtinId="26" customBuiltin="1"/>
  </cellStyles>
  <dxfs count="14"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0</xdr:row>
          <xdr:rowOff>314325</xdr:rowOff>
        </xdr:from>
        <xdr:to>
          <xdr:col>33</xdr:col>
          <xdr:colOff>28575</xdr:colOff>
          <xdr:row>0</xdr:row>
          <xdr:rowOff>619125</xdr:rowOff>
        </xdr:to>
        <xdr:sp macro="" textlink="">
          <xdr:nvSpPr>
            <xdr:cNvPr id="1025" name="スピン ボタン" descr="スピン ボタンを使用してカレンダーの年を変更するか、セル AE3 で年を変更します。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71;&#12501;&#12488;%20&#12527;&#12540;&#12463;%20&#12459;&#12524;&#12531;&#12480;&#12540;'&#12471;&#12501;&#12488;%20&#12527;&#12540;&#12463;%20&#12459;&#12524;&#12531;&#12480;&#12540;'&#12471;&#12501;&#12488;%20&#12527;&#12540;&#12463;%20&#12459;&#12524;&#12531;&#12480;&#12540;'&#12471;&#12501;&#12488;%20&#12527;&#12540;&#12463;%20&#12459;&#12524;&#12531;&#12480;&#12540;'&#12471;&#12501;&#12488;%20&#12527;&#12540;&#12463;%20&#12459;&#12524;&#12531;&#12480;&#12540;'&#12471;&#12501;&#12488;%20&#12527;&#12540;&#12463;%20&#12459;&#12524;&#12531;&#12480;&#12540;'&#12471;&#12501;&#12488;%20&#12527;&#12540;&#12463;%20&#12459;&#12524;&#12531;&#12480;&#12540;'&#12471;&#12501;&#12488;%20&#12527;&#12540;&#12463;%20&#12459;&#12524;&#12531;&#12480;&#12540;'&#12471;&#12501;&#12488;%20&#12527;&#12540;&#12463;%20&#12459;&#12524;&#12531;&#12480;&#12540;'&#12471;&#12501;&#12488;%20&#12527;&#12540;&#12463;%20&#12459;&#12524;&#12531;&#12480;&#12540;'&#12471;&#12501;&#12488;%20&#12527;&#12540;&#12463;%20&#12459;&#12524;&#12531;&#12480;&#12540;'&#12471;&#12501;&#12488;%20&#12527;&#12540;&#12463;%20&#12459;&#12524;&#12531;&#12480;&#1254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シフト ワーク カレンダー'シフト ワーク カレンダー'シフ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ift Work 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89"/>
  <sheetViews>
    <sheetView showGridLines="0" tabSelected="1" topLeftCell="D76" zoomScaleNormal="100" workbookViewId="0">
      <selection activeCell="AN90" sqref="AN90"/>
    </sheetView>
  </sheetViews>
  <sheetFormatPr defaultColWidth="0" defaultRowHeight="18.95" customHeight="1" x14ac:dyDescent="0.25"/>
  <cols>
    <col min="1" max="1" width="1.77734375" style="7" customWidth="1"/>
    <col min="2" max="2" width="21.77734375" style="7" customWidth="1"/>
    <col min="3" max="39" width="3.33203125" style="7" customWidth="1"/>
    <col min="40" max="40" width="4" style="28" customWidth="1"/>
    <col min="41" max="16384" width="8.88671875" style="7" hidden="1"/>
  </cols>
  <sheetData>
    <row r="1" spans="2:40" s="2" customFormat="1" ht="65.25" customHeight="1" x14ac:dyDescent="0.8">
      <c r="B1" s="1" t="s">
        <v>7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33">
        <v>2024</v>
      </c>
      <c r="AI1" s="33"/>
      <c r="AJ1" s="33"/>
      <c r="AK1" s="33"/>
      <c r="AL1" s="33"/>
      <c r="AM1" s="33"/>
      <c r="AN1" s="26"/>
    </row>
    <row r="2" spans="2:40" s="6" customFormat="1" ht="9" customHeight="1" x14ac:dyDescent="0.25">
      <c r="AN2" s="27"/>
    </row>
    <row r="3" spans="2:40" s="6" customFormat="1" ht="15" customHeight="1" x14ac:dyDescent="0.25">
      <c r="Z3" s="21"/>
      <c r="AA3" s="6" t="s">
        <v>13</v>
      </c>
      <c r="AD3" s="22"/>
      <c r="AE3" s="6" t="s">
        <v>14</v>
      </c>
      <c r="AN3" s="27"/>
    </row>
    <row r="4" spans="2:40" ht="12" customHeight="1" x14ac:dyDescent="0.25"/>
    <row r="5" spans="2:40" s="8" customFormat="1" ht="18.95" customHeight="1" x14ac:dyDescent="0.25">
      <c r="B5" s="31">
        <f>DATE(CalendarYear,4,1)</f>
        <v>45383</v>
      </c>
      <c r="C5" s="9" t="str">
        <f>IF(DAY(AprSun1)=1,"",IF(AND(YEAR(AprSun1+1)=CalendarYear,MONTH(AprSun1+1)=4),AprSun1+1,""))</f>
        <v/>
      </c>
      <c r="D5" s="9">
        <f>IF(DAY(AprSun1)=1,"",IF(AND(YEAR(AprSun1+2)=CalendarYear,MONTH(AprSun1+2)=4),AprSun1+2,""))</f>
        <v>45383</v>
      </c>
      <c r="E5" s="9">
        <f>IF(DAY(AprSun1)=1,"",IF(AND(YEAR(AprSun1+3)=CalendarYear,MONTH(AprSun1+3)=4),AprSun1+3,""))</f>
        <v>45384</v>
      </c>
      <c r="F5" s="9">
        <f>IF(DAY(AprSun1)=1,"",IF(AND(YEAR(AprSun1+4)=CalendarYear,MONTH(AprSun1+4)=4),AprSun1+4,""))</f>
        <v>45385</v>
      </c>
      <c r="G5" s="9">
        <f>IF(DAY(AprSun1)=1,"",IF(AND(YEAR(AprSun1+5)=CalendarYear,MONTH(AprSun1+5)=4),AprSun1+5,""))</f>
        <v>45386</v>
      </c>
      <c r="H5" s="9">
        <f>IF(DAY(AprSun1)=1,"",IF(AND(YEAR(AprSun1+6)=CalendarYear,MONTH(AprSun1+6)=4),AprSun1+6,""))</f>
        <v>45387</v>
      </c>
      <c r="I5" s="9">
        <f>IF(DAY(AprSun1)=1,IF(AND(YEAR(AprSun1)=CalendarYear,MONTH(AprSun1)=4),AprSun1,""),IF(AND(YEAR(AprSun1+7)=CalendarYear,MONTH(AprSun1+7)=4),AprSun1+7,""))</f>
        <v>45388</v>
      </c>
      <c r="J5" s="9">
        <f>IF(DAY(AprSun1)=1,IF(AND(YEAR(AprSun1+1)=CalendarYear,MONTH(AprSun1+1)=4),AprSun1+1,""),IF(AND(YEAR(AprSun1+8)=CalendarYear,MONTH(AprSun1+8)=4),AprSun1+8,""))</f>
        <v>45389</v>
      </c>
      <c r="K5" s="9">
        <f>IF(DAY(AprSun1)=1,IF(AND(YEAR(AprSun1+2)=CalendarYear,MONTH(AprSun1+2)=4),AprSun1+2,""),IF(AND(YEAR(AprSun1+9)=CalendarYear,MONTH(AprSun1+9)=4),AprSun1+9,""))</f>
        <v>45390</v>
      </c>
      <c r="L5" s="9">
        <f>IF(DAY(AprSun1)=1,IF(AND(YEAR(AprSun1+3)=CalendarYear,MONTH(AprSun1+3)=4),AprSun1+3,""),IF(AND(YEAR(AprSun1+10)=CalendarYear,MONTH(AprSun1+10)=4),AprSun1+10,""))</f>
        <v>45391</v>
      </c>
      <c r="M5" s="9">
        <f>IF(DAY(AprSun1)=1,IF(AND(YEAR(AprSun1+4)=CalendarYear,MONTH(AprSun1+4)=4),AprSun1+4,""),IF(AND(YEAR(AprSun1+11)=CalendarYear,MONTH(AprSun1+11)=4),AprSun1+11,""))</f>
        <v>45392</v>
      </c>
      <c r="N5" s="9">
        <f>IF(DAY(AprSun1)=1,IF(AND(YEAR(AprSun1+5)=CalendarYear,MONTH(AprSun1+5)=4),AprSun1+5,""),IF(AND(YEAR(AprSun1+12)=CalendarYear,MONTH(AprSun1+12)=4),AprSun1+12,""))</f>
        <v>45393</v>
      </c>
      <c r="O5" s="9">
        <f>IF(DAY(AprSun1)=1,IF(AND(YEAR(AprSun1+6)=CalendarYear,MONTH(AprSun1+6)=4),AprSun1+6,""),IF(AND(YEAR(AprSun1+13)=CalendarYear,MONTH(AprSun1+13)=4),AprSun1+13,""))</f>
        <v>45394</v>
      </c>
      <c r="P5" s="9">
        <f>IF(DAY(AprSun1)=1,IF(AND(YEAR(AprSun1+7)=CalendarYear,MONTH(AprSun1+7)=4),AprSun1+7,""),IF(AND(YEAR(AprSun1+14)=CalendarYear,MONTH(AprSun1+14)=4),AprSun1+14,""))</f>
        <v>45395</v>
      </c>
      <c r="Q5" s="9">
        <f>IF(DAY(AprSun1)=1,IF(AND(YEAR(AprSun1+8)=CalendarYear,MONTH(AprSun1+8)=4),AprSun1+8,""),IF(AND(YEAR(AprSun1+15)=CalendarYear,MONTH(AprSun1+15)=4),AprSun1+15,""))</f>
        <v>45396</v>
      </c>
      <c r="R5" s="9">
        <f>IF(DAY(AprSun1)=1,IF(AND(YEAR(AprSun1+9)=CalendarYear,MONTH(AprSun1+9)=4),AprSun1+9,""),IF(AND(YEAR(AprSun1+16)=CalendarYear,MONTH(AprSun1+16)=4),AprSun1+16,""))</f>
        <v>45397</v>
      </c>
      <c r="S5" s="9">
        <f>IF(DAY(AprSun1)=1,IF(AND(YEAR(AprSun1+10)=CalendarYear,MONTH(AprSun1+10)=4),AprSun1+10,""),IF(AND(YEAR(AprSun1+17)=CalendarYear,MONTH(AprSun1+17)=4),AprSun1+17,""))</f>
        <v>45398</v>
      </c>
      <c r="T5" s="9">
        <f>IF(DAY(AprSun1)=1,IF(AND(YEAR(AprSun1+11)=CalendarYear,MONTH(AprSun1+11)=4),AprSun1+11,""),IF(AND(YEAR(AprSun1+18)=CalendarYear,MONTH(AprSun1+18)=4),AprSun1+18,""))</f>
        <v>45399</v>
      </c>
      <c r="U5" s="9">
        <f>IF(DAY(AprSun1)=1,IF(AND(YEAR(AprSun1+12)=CalendarYear,MONTH(AprSun1+12)=4),AprSun1+12,""),IF(AND(YEAR(AprSun1+19)=CalendarYear,MONTH(AprSun1+19)=4),AprSun1+19,""))</f>
        <v>45400</v>
      </c>
      <c r="V5" s="9">
        <f>IF(DAY(AprSun1)=1,IF(AND(YEAR(AprSun1+13)=CalendarYear,MONTH(AprSun1+13)=4),AprSun1+13,""),IF(AND(YEAR(AprSun1+20)=CalendarYear,MONTH(AprSun1+20)=4),AprSun1+20,""))</f>
        <v>45401</v>
      </c>
      <c r="W5" s="9">
        <f>IF(DAY(AprSun1)=1,IF(AND(YEAR(AprSun1+14)=CalendarYear,MONTH(AprSun1+14)=4),AprSun1+14,""),IF(AND(YEAR(AprSun1+21)=CalendarYear,MONTH(AprSun1+21)=4),AprSun1+21,""))</f>
        <v>45402</v>
      </c>
      <c r="X5" s="9">
        <f>IF(DAY(AprSun1)=1,IF(AND(YEAR(AprSun1+15)=CalendarYear,MONTH(AprSun1+15)=4),AprSun1+15,""),IF(AND(YEAR(AprSun1+22)=CalendarYear,MONTH(AprSun1+22)=4),AprSun1+22,""))</f>
        <v>45403</v>
      </c>
      <c r="Y5" s="9">
        <f>IF(DAY(AprSun1)=1,IF(AND(YEAR(AprSun1+16)=CalendarYear,MONTH(AprSun1+16)=4),AprSun1+16,""),IF(AND(YEAR(AprSun1+23)=CalendarYear,MONTH(AprSun1+23)=4),AprSun1+23,""))</f>
        <v>45404</v>
      </c>
      <c r="Z5" s="9">
        <f>IF(DAY(AprSun1)=1,IF(AND(YEAR(AprSun1+17)=CalendarYear,MONTH(AprSun1+17)=4),AprSun1+17,""),IF(AND(YEAR(AprSun1+24)=CalendarYear,MONTH(AprSun1+24)=4),AprSun1+24,""))</f>
        <v>45405</v>
      </c>
      <c r="AA5" s="9">
        <f>IF(DAY(AprSun1)=1,IF(AND(YEAR(AprSun1+18)=CalendarYear,MONTH(AprSun1+18)=4),AprSun1+18,""),IF(AND(YEAR(AprSun1+25)=CalendarYear,MONTH(AprSun1+25)=4),AprSun1+25,""))</f>
        <v>45406</v>
      </c>
      <c r="AB5" s="9">
        <f>IF(DAY(AprSun1)=1,IF(AND(YEAR(AprSun1+19)=CalendarYear,MONTH(AprSun1+19)=4),AprSun1+19,""),IF(AND(YEAR(AprSun1+26)=CalendarYear,MONTH(AprSun1+26)=4),AprSun1+26,""))</f>
        <v>45407</v>
      </c>
      <c r="AC5" s="9">
        <f>IF(DAY(AprSun1)=1,IF(AND(YEAR(AprSun1+20)=CalendarYear,MONTH(AprSun1+20)=4),AprSun1+20,""),IF(AND(YEAR(AprSun1+27)=CalendarYear,MONTH(AprSun1+27)=4),AprSun1+27,""))</f>
        <v>45408</v>
      </c>
      <c r="AD5" s="9">
        <f>IF(DAY(AprSun1)=1,IF(AND(YEAR(AprSun1+21)=CalendarYear,MONTH(AprSun1+21)=4),AprSun1+21,""),IF(AND(YEAR(AprSun1+28)=CalendarYear,MONTH(AprSun1+28)=4),AprSun1+28,""))</f>
        <v>45409</v>
      </c>
      <c r="AE5" s="9">
        <f>IF(DAY(AprSun1)=1,IF(AND(YEAR(AprSun1+22)=CalendarYear,MONTH(AprSun1+22)=4),AprSun1+22,""),IF(AND(YEAR(AprSun1+29)=CalendarYear,MONTH(AprSun1+29)=4),AprSun1+29,""))</f>
        <v>45410</v>
      </c>
      <c r="AF5" s="9">
        <f>IF(DAY(AprSun1)=1,IF(AND(YEAR(AprSun1+23)=CalendarYear,MONTH(AprSun1+23)=4),AprSun1+23,""),IF(AND(YEAR(AprSun1+30)=CalendarYear,MONTH(AprSun1+30)=4),AprSun1+30,""))</f>
        <v>45411</v>
      </c>
      <c r="AG5" s="9">
        <f>IF(DAY(AprSun1)=1,IF(AND(YEAR(AprSun1+24)=CalendarYear,MONTH(AprSun1+24)=4),AprSun1+24,""),IF(AND(YEAR(AprSun1+31)=CalendarYear,MONTH(AprSun1+31)=4),AprSun1+31,""))</f>
        <v>45412</v>
      </c>
      <c r="AH5" s="9" t="str">
        <f>IF(DAY(AprSun1)=1,IF(AND(YEAR(AprSun1+25)=CalendarYear,MONTH(AprSun1+25)=4),AprSun1+25,""),IF(AND(YEAR(AprSun1+32)=CalendarYear,MONTH(AprSun1+32)=4),AprSun1+32,""))</f>
        <v/>
      </c>
      <c r="AI5" s="9" t="str">
        <f>IF(DAY(AprSun1)=1,IF(AND(YEAR(AprSun1+26)=CalendarYear,MONTH(AprSun1+26)=4),AprSun1+26,""),IF(AND(YEAR(AprSun1+33)=CalendarYear,MONTH(AprSun1+33)=4),AprSun1+33,""))</f>
        <v/>
      </c>
      <c r="AJ5" s="9" t="str">
        <f>IF(DAY(AprSun1)=1,IF(AND(YEAR(AprSun1+27)=CalendarYear,MONTH(AprSun1+27)=4),AprSun1+27,""),IF(AND(YEAR(AprSun1+34)=CalendarYear,MONTH(AprSun1+34)=4),AprSun1+34,""))</f>
        <v/>
      </c>
      <c r="AK5" s="9" t="str">
        <f>IF(DAY(AprSun1)=1,IF(AND(YEAR(AprSun1+28)=CalendarYear,MONTH(AprSun1+28)=4),AprSun1+28,""),IF(AND(YEAR(AprSun1+35)=CalendarYear,MONTH(AprSun1+35)=4),AprSun1+35,""))</f>
        <v/>
      </c>
      <c r="AL5" s="9" t="str">
        <f>IF(DAY(AprSun1)=1,IF(AND(YEAR(AprSun1+29)=CalendarYear,MONTH(AprSun1+29)=4),AprSun1+29,""),IF(AND(YEAR(AprSun1+36)=CalendarYear,MONTH(AprSun1+36)=4),AprSun1+36,""))</f>
        <v/>
      </c>
      <c r="AM5" s="10" t="str">
        <f>IF(DAY(AprSun1)=1,IF(AND(YEAR(AprSun1+30)=CalendarYear,MONTH(AprSun1+30)=4),AprSun1+30,""),IF(AND(YEAR(AprSun1+37)=CalendarYear,MONTH(AprSun1+37)=4),AprSun1+37,""))</f>
        <v/>
      </c>
      <c r="AN5" s="29"/>
    </row>
    <row r="6" spans="2:40" s="8" customFormat="1" ht="18.95" customHeight="1" x14ac:dyDescent="0.25">
      <c r="B6" s="32"/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0</v>
      </c>
      <c r="K6" s="11" t="s">
        <v>1</v>
      </c>
      <c r="L6" s="11" t="s">
        <v>2</v>
      </c>
      <c r="M6" s="11" t="s">
        <v>3</v>
      </c>
      <c r="N6" s="11" t="s">
        <v>4</v>
      </c>
      <c r="O6" s="11" t="s">
        <v>5</v>
      </c>
      <c r="P6" s="11" t="s">
        <v>6</v>
      </c>
      <c r="Q6" s="11" t="s">
        <v>0</v>
      </c>
      <c r="R6" s="11" t="s">
        <v>1</v>
      </c>
      <c r="S6" s="11" t="s">
        <v>2</v>
      </c>
      <c r="T6" s="11" t="s">
        <v>3</v>
      </c>
      <c r="U6" s="11" t="s">
        <v>4</v>
      </c>
      <c r="V6" s="11" t="s">
        <v>5</v>
      </c>
      <c r="W6" s="11" t="s">
        <v>6</v>
      </c>
      <c r="X6" s="11" t="s">
        <v>0</v>
      </c>
      <c r="Y6" s="11" t="s">
        <v>1</v>
      </c>
      <c r="Z6" s="11" t="s">
        <v>2</v>
      </c>
      <c r="AA6" s="11" t="s">
        <v>3</v>
      </c>
      <c r="AB6" s="11" t="s">
        <v>4</v>
      </c>
      <c r="AC6" s="11" t="s">
        <v>5</v>
      </c>
      <c r="AD6" s="11" t="s">
        <v>6</v>
      </c>
      <c r="AE6" s="11" t="s">
        <v>0</v>
      </c>
      <c r="AF6" s="11" t="s">
        <v>1</v>
      </c>
      <c r="AG6" s="11" t="s">
        <v>2</v>
      </c>
      <c r="AH6" s="11" t="s">
        <v>3</v>
      </c>
      <c r="AI6" s="11" t="s">
        <v>4</v>
      </c>
      <c r="AJ6" s="11" t="s">
        <v>5</v>
      </c>
      <c r="AK6" s="11" t="s">
        <v>6</v>
      </c>
      <c r="AL6" s="11" t="s">
        <v>0</v>
      </c>
      <c r="AM6" s="12" t="s">
        <v>1</v>
      </c>
      <c r="AN6" s="29"/>
    </row>
    <row r="7" spans="2:40" ht="18.95" customHeight="1" x14ac:dyDescent="0.25">
      <c r="B7" s="17" t="s">
        <v>8</v>
      </c>
      <c r="C7" s="19"/>
      <c r="D7" s="19" t="s">
        <v>12</v>
      </c>
      <c r="E7" s="19"/>
      <c r="F7" s="19"/>
      <c r="G7" s="19"/>
      <c r="H7" s="19" t="s">
        <v>12</v>
      </c>
      <c r="I7" s="19"/>
      <c r="J7" s="19"/>
      <c r="K7" s="19" t="s">
        <v>12</v>
      </c>
      <c r="L7" s="19"/>
      <c r="M7" s="19"/>
      <c r="N7" s="19"/>
      <c r="O7" s="19" t="s">
        <v>12</v>
      </c>
      <c r="P7" s="19"/>
      <c r="Q7" s="19"/>
      <c r="R7" s="19"/>
      <c r="S7" s="19"/>
      <c r="T7" s="19"/>
      <c r="U7" s="19"/>
      <c r="V7" s="19"/>
      <c r="W7" s="19"/>
      <c r="X7" s="19"/>
      <c r="Y7" s="19" t="s">
        <v>12</v>
      </c>
      <c r="Z7" s="19"/>
      <c r="AA7" s="19"/>
      <c r="AB7" s="19"/>
      <c r="AC7" s="19"/>
      <c r="AD7" s="19"/>
      <c r="AE7" s="19"/>
      <c r="AF7" s="19" t="s">
        <v>12</v>
      </c>
      <c r="AG7" s="19"/>
      <c r="AH7" s="19"/>
      <c r="AI7" s="19"/>
      <c r="AJ7" s="19"/>
      <c r="AK7" s="19"/>
      <c r="AL7" s="19"/>
      <c r="AM7" s="19"/>
    </row>
    <row r="8" spans="2:40" ht="18.95" customHeight="1" x14ac:dyDescent="0.25">
      <c r="B8" s="18" t="s">
        <v>9</v>
      </c>
      <c r="C8" s="20"/>
      <c r="D8" s="19" t="s">
        <v>12</v>
      </c>
      <c r="E8" s="20"/>
      <c r="F8" s="20"/>
      <c r="G8" s="20"/>
      <c r="H8" s="19" t="s">
        <v>12</v>
      </c>
      <c r="I8" s="20"/>
      <c r="J8" s="20"/>
      <c r="K8" s="19" t="s">
        <v>12</v>
      </c>
      <c r="L8" s="20"/>
      <c r="M8" s="20"/>
      <c r="N8" s="20"/>
      <c r="O8" s="19" t="s">
        <v>12</v>
      </c>
      <c r="P8" s="20"/>
      <c r="Q8" s="20"/>
      <c r="R8" s="19"/>
      <c r="S8" s="20"/>
      <c r="T8" s="20"/>
      <c r="U8" s="20"/>
      <c r="V8" s="20"/>
      <c r="W8" s="20"/>
      <c r="X8" s="20"/>
      <c r="Y8" s="19" t="s">
        <v>12</v>
      </c>
      <c r="Z8" s="20"/>
      <c r="AA8" s="20"/>
      <c r="AB8" s="20"/>
      <c r="AC8" s="20"/>
      <c r="AD8" s="20"/>
      <c r="AE8" s="20"/>
      <c r="AF8" s="19" t="s">
        <v>12</v>
      </c>
      <c r="AG8" s="20"/>
      <c r="AH8" s="20"/>
      <c r="AI8" s="20"/>
      <c r="AJ8" s="20"/>
      <c r="AK8" s="20"/>
      <c r="AL8" s="20"/>
      <c r="AM8" s="20"/>
      <c r="AN8" s="34">
        <v>6</v>
      </c>
    </row>
    <row r="9" spans="2:40" ht="18.95" customHeight="1" x14ac:dyDescent="0.25">
      <c r="B9" s="18" t="s">
        <v>10</v>
      </c>
      <c r="C9" s="20"/>
      <c r="D9" s="19" t="s">
        <v>12</v>
      </c>
      <c r="E9" s="20"/>
      <c r="F9" s="20"/>
      <c r="G9" s="20"/>
      <c r="H9" s="19" t="s">
        <v>12</v>
      </c>
      <c r="I9" s="20"/>
      <c r="J9" s="20"/>
      <c r="K9" s="19" t="s">
        <v>12</v>
      </c>
      <c r="L9" s="20"/>
      <c r="M9" s="20"/>
      <c r="N9" s="20"/>
      <c r="O9" s="19" t="s">
        <v>12</v>
      </c>
      <c r="P9" s="20"/>
      <c r="Q9" s="20"/>
      <c r="R9" s="19"/>
      <c r="S9" s="20"/>
      <c r="T9" s="20"/>
      <c r="U9" s="20"/>
      <c r="V9" s="20"/>
      <c r="W9" s="20"/>
      <c r="X9" s="20"/>
      <c r="Y9" s="19" t="s">
        <v>12</v>
      </c>
      <c r="Z9" s="20"/>
      <c r="AA9" s="20"/>
      <c r="AB9" s="20"/>
      <c r="AC9" s="20"/>
      <c r="AD9" s="20"/>
      <c r="AE9" s="20"/>
      <c r="AF9" s="19" t="s">
        <v>12</v>
      </c>
      <c r="AG9" s="20"/>
      <c r="AH9" s="20"/>
      <c r="AI9" s="20"/>
      <c r="AJ9" s="20"/>
      <c r="AK9" s="20"/>
      <c r="AL9" s="20"/>
      <c r="AM9" s="20"/>
      <c r="AN9" s="34">
        <v>3</v>
      </c>
    </row>
    <row r="10" spans="2:40" ht="18.95" customHeight="1" x14ac:dyDescent="0.25">
      <c r="B10" s="18" t="s">
        <v>11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0"/>
      <c r="AI10" s="20"/>
      <c r="AJ10" s="20"/>
      <c r="AK10" s="20"/>
      <c r="AL10" s="20"/>
      <c r="AM10" s="20"/>
      <c r="AN10" s="28">
        <v>18</v>
      </c>
    </row>
    <row r="11" spans="2:40" ht="12" customHeight="1" x14ac:dyDescent="0.25"/>
    <row r="12" spans="2:40" s="8" customFormat="1" ht="18.95" customHeight="1" x14ac:dyDescent="0.25">
      <c r="B12" s="31">
        <f>DATE(CalendarYear,5,1)</f>
        <v>45413</v>
      </c>
      <c r="C12" s="9" t="str">
        <f>IF(DAY(MaySun1)=1,"",IF(AND(YEAR(MaySun1+1)=CalendarYear,MONTH(MaySun1+1)=5),MaySun1+1,""))</f>
        <v/>
      </c>
      <c r="D12" s="9" t="str">
        <f>IF(DAY(MaySun1)=1,"",IF(AND(YEAR(MaySun1+2)=CalendarYear,MONTH(MaySun1+2)=5),MaySun1+2,""))</f>
        <v/>
      </c>
      <c r="E12" s="9" t="str">
        <f>IF(DAY(MaySun1)=1,"",IF(AND(YEAR(MaySun1+3)=CalendarYear,MONTH(MaySun1+3)=5),MaySun1+3,""))</f>
        <v/>
      </c>
      <c r="F12" s="9">
        <f>IF(DAY(MaySun1)=1,"",IF(AND(YEAR(MaySun1+4)=CalendarYear,MONTH(MaySun1+4)=5),MaySun1+4,""))</f>
        <v>45413</v>
      </c>
      <c r="G12" s="9">
        <f>IF(DAY(MaySun1)=1,"",IF(AND(YEAR(MaySun1+5)=CalendarYear,MONTH(MaySun1+5)=5),MaySun1+5,""))</f>
        <v>45414</v>
      </c>
      <c r="H12" s="9">
        <f>IF(DAY(MaySun1)=1,"",IF(AND(YEAR(MaySun1+6)=CalendarYear,MONTH(MaySun1+6)=5),MaySun1+6,""))</f>
        <v>45415</v>
      </c>
      <c r="I12" s="9">
        <f>IF(DAY(MaySun1)=1,IF(AND(YEAR(MaySun1)=CalendarYear,MONTH(MaySun1)=5),MaySun1,""),IF(AND(YEAR(MaySun1+7)=CalendarYear,MONTH(MaySun1+7)=5),MaySun1+7,""))</f>
        <v>45416</v>
      </c>
      <c r="J12" s="9">
        <f>IF(DAY(MaySun1)=1,IF(AND(YEAR(MaySun1+1)=CalendarYear,MONTH(MaySun1+1)=5),MaySun1+1,""),IF(AND(YEAR(MaySun1+8)=CalendarYear,MONTH(MaySun1+8)=5),MaySun1+8,""))</f>
        <v>45417</v>
      </c>
      <c r="K12" s="9">
        <f>IF(DAY(MaySun1)=1,IF(AND(YEAR(MaySun1+2)=CalendarYear,MONTH(MaySun1+2)=5),MaySun1+2,""),IF(AND(YEAR(MaySun1+9)=CalendarYear,MONTH(MaySun1+9)=5),MaySun1+9,""))</f>
        <v>45418</v>
      </c>
      <c r="L12" s="9">
        <f>IF(DAY(MaySun1)=1,IF(AND(YEAR(MaySun1+3)=CalendarYear,MONTH(MaySun1+3)=5),MaySun1+3,""),IF(AND(YEAR(MaySun1+10)=CalendarYear,MONTH(MaySun1+10)=5),MaySun1+10,""))</f>
        <v>45419</v>
      </c>
      <c r="M12" s="9">
        <f>IF(DAY(MaySun1)=1,IF(AND(YEAR(MaySun1+4)=CalendarYear,MONTH(MaySun1+4)=5),MaySun1+4,""),IF(AND(YEAR(MaySun1+11)=CalendarYear,MONTH(MaySun1+11)=5),MaySun1+11,""))</f>
        <v>45420</v>
      </c>
      <c r="N12" s="9">
        <f>IF(DAY(MaySun1)=1,IF(AND(YEAR(MaySun1+5)=CalendarYear,MONTH(MaySun1+5)=5),MaySun1+5,""),IF(AND(YEAR(MaySun1+12)=CalendarYear,MONTH(MaySun1+12)=5),MaySun1+12,""))</f>
        <v>45421</v>
      </c>
      <c r="O12" s="9">
        <f>IF(DAY(MaySun1)=1,IF(AND(YEAR(MaySun1+6)=CalendarYear,MONTH(MaySun1+6)=5),MaySun1+6,""),IF(AND(YEAR(MaySun1+13)=CalendarYear,MONTH(MaySun1+13)=5),MaySun1+13,""))</f>
        <v>45422</v>
      </c>
      <c r="P12" s="9">
        <f>IF(DAY(MaySun1)=1,IF(AND(YEAR(MaySun1+7)=CalendarYear,MONTH(MaySun1+7)=5),MaySun1+7,""),IF(AND(YEAR(MaySun1+14)=CalendarYear,MONTH(MaySun1+14)=5),MaySun1+14,""))</f>
        <v>45423</v>
      </c>
      <c r="Q12" s="9">
        <f>IF(DAY(MaySun1)=1,IF(AND(YEAR(MaySun1+8)=CalendarYear,MONTH(MaySun1+8)=5),MaySun1+8,""),IF(AND(YEAR(MaySun1+15)=CalendarYear,MONTH(MaySun1+15)=5),MaySun1+15,""))</f>
        <v>45424</v>
      </c>
      <c r="R12" s="9">
        <f>IF(DAY(MaySun1)=1,IF(AND(YEAR(MaySun1+9)=CalendarYear,MONTH(MaySun1+9)=5),MaySun1+9,""),IF(AND(YEAR(MaySun1+16)=CalendarYear,MONTH(MaySun1+16)=5),MaySun1+16,""))</f>
        <v>45425</v>
      </c>
      <c r="S12" s="9">
        <f>IF(DAY(MaySun1)=1,IF(AND(YEAR(MaySun1+10)=CalendarYear,MONTH(MaySun1+10)=5),MaySun1+10,""),IF(AND(YEAR(MaySun1+17)=CalendarYear,MONTH(MaySun1+17)=5),MaySun1+17,""))</f>
        <v>45426</v>
      </c>
      <c r="T12" s="9">
        <f>IF(DAY(MaySun1)=1,IF(AND(YEAR(MaySun1+11)=CalendarYear,MONTH(MaySun1+11)=5),MaySun1+11,""),IF(AND(YEAR(MaySun1+18)=CalendarYear,MONTH(MaySun1+18)=5),MaySun1+18,""))</f>
        <v>45427</v>
      </c>
      <c r="U12" s="9">
        <f>IF(DAY(MaySun1)=1,IF(AND(YEAR(MaySun1+12)=CalendarYear,MONTH(MaySun1+12)=5),MaySun1+12,""),IF(AND(YEAR(MaySun1+19)=CalendarYear,MONTH(MaySun1+19)=5),MaySun1+19,""))</f>
        <v>45428</v>
      </c>
      <c r="V12" s="9">
        <f>IF(DAY(MaySun1)=1,IF(AND(YEAR(MaySun1+13)=CalendarYear,MONTH(MaySun1+13)=5),MaySun1+13,""),IF(AND(YEAR(MaySun1+20)=CalendarYear,MONTH(MaySun1+20)=5),MaySun1+20,""))</f>
        <v>45429</v>
      </c>
      <c r="W12" s="9">
        <f>IF(DAY(MaySun1)=1,IF(AND(YEAR(MaySun1+14)=CalendarYear,MONTH(MaySun1+14)=5),MaySun1+14,""),IF(AND(YEAR(MaySun1+21)=CalendarYear,MONTH(MaySun1+21)=5),MaySun1+21,""))</f>
        <v>45430</v>
      </c>
      <c r="X12" s="9">
        <f>IF(DAY(MaySun1)=1,IF(AND(YEAR(MaySun1+15)=CalendarYear,MONTH(MaySun1+15)=5),MaySun1+15,""),IF(AND(YEAR(MaySun1+22)=CalendarYear,MONTH(MaySun1+22)=5),MaySun1+22,""))</f>
        <v>45431</v>
      </c>
      <c r="Y12" s="9">
        <f>IF(DAY(MaySun1)=1,IF(AND(YEAR(MaySun1+16)=CalendarYear,MONTH(MaySun1+16)=5),MaySun1+16,""),IF(AND(YEAR(MaySun1+23)=CalendarYear,MONTH(MaySun1+23)=5),MaySun1+23,""))</f>
        <v>45432</v>
      </c>
      <c r="Z12" s="9">
        <f>IF(DAY(MaySun1)=1,IF(AND(YEAR(MaySun1+17)=CalendarYear,MONTH(MaySun1+17)=5),MaySun1+17,""),IF(AND(YEAR(MaySun1+24)=CalendarYear,MONTH(MaySun1+24)=5),MaySun1+24,""))</f>
        <v>45433</v>
      </c>
      <c r="AA12" s="9">
        <f>IF(DAY(MaySun1)=1,IF(AND(YEAR(MaySun1+18)=CalendarYear,MONTH(MaySun1+18)=5),MaySun1+18,""),IF(AND(YEAR(MaySun1+25)=CalendarYear,MONTH(MaySun1+25)=5),MaySun1+25,""))</f>
        <v>45434</v>
      </c>
      <c r="AB12" s="9">
        <f>IF(DAY(MaySun1)=1,IF(AND(YEAR(MaySun1+19)=CalendarYear,MONTH(MaySun1+19)=5),MaySun1+19,""),IF(AND(YEAR(MaySun1+26)=CalendarYear,MONTH(MaySun1+26)=5),MaySun1+26,""))</f>
        <v>45435</v>
      </c>
      <c r="AC12" s="9">
        <f>IF(DAY(MaySun1)=1,IF(AND(YEAR(MaySun1+20)=CalendarYear,MONTH(MaySun1+20)=5),MaySun1+20,""),IF(AND(YEAR(MaySun1+27)=CalendarYear,MONTH(MaySun1+27)=5),MaySun1+27,""))</f>
        <v>45436</v>
      </c>
      <c r="AD12" s="9">
        <f>IF(DAY(MaySun1)=1,IF(AND(YEAR(MaySun1+21)=CalendarYear,MONTH(MaySun1+21)=5),MaySun1+21,""),IF(AND(YEAR(MaySun1+28)=CalendarYear,MONTH(MaySun1+28)=5),MaySun1+28,""))</f>
        <v>45437</v>
      </c>
      <c r="AE12" s="9">
        <f>IF(DAY(MaySun1)=1,IF(AND(YEAR(MaySun1+22)=CalendarYear,MONTH(MaySun1+22)=5),MaySun1+22,""),IF(AND(YEAR(MaySun1+29)=CalendarYear,MONTH(MaySun1+29)=5),MaySun1+29,""))</f>
        <v>45438</v>
      </c>
      <c r="AF12" s="9">
        <f>IF(DAY(MaySun1)=1,IF(AND(YEAR(MaySun1+23)=CalendarYear,MONTH(MaySun1+23)=5),MaySun1+23,""),IF(AND(YEAR(MaySun1+30)=CalendarYear,MONTH(MaySun1+30)=5),MaySun1+30,""))</f>
        <v>45439</v>
      </c>
      <c r="AG12" s="9">
        <f>IF(DAY(MaySun1)=1,IF(AND(YEAR(MaySun1+24)=CalendarYear,MONTH(MaySun1+24)=5),MaySun1+24,""),IF(AND(YEAR(MaySun1+31)=CalendarYear,MONTH(MaySun1+31)=5),MaySun1+31,""))</f>
        <v>45440</v>
      </c>
      <c r="AH12" s="9">
        <f>IF(DAY(MaySun1)=1,IF(AND(YEAR(MaySun1+25)=CalendarYear,MONTH(MaySun1+25)=5),MaySun1+25,""),IF(AND(YEAR(MaySun1+32)=CalendarYear,MONTH(MaySun1+32)=5),MaySun1+32,""))</f>
        <v>45441</v>
      </c>
      <c r="AI12" s="9">
        <f>IF(DAY(MaySun1)=1,IF(AND(YEAR(MaySun1+26)=CalendarYear,MONTH(MaySun1+26)=5),MaySun1+26,""),IF(AND(YEAR(MaySun1+33)=CalendarYear,MONTH(MaySun1+33)=5),MaySun1+33,""))</f>
        <v>45442</v>
      </c>
      <c r="AJ12" s="9">
        <f>IF(DAY(MaySun1)=1,IF(AND(YEAR(MaySun1+27)=CalendarYear,MONTH(MaySun1+27)=5),MaySun1+27,""),IF(AND(YEAR(MaySun1+34)=CalendarYear,MONTH(MaySun1+34)=5),MaySun1+34,""))</f>
        <v>45443</v>
      </c>
      <c r="AK12" s="9" t="str">
        <f>IF(DAY(MaySun1)=1,IF(AND(YEAR(MaySun1+28)=CalendarYear,MONTH(MaySun1+28)=5),MaySun1+28,""),IF(AND(YEAR(MaySun1+35)=CalendarYear,MONTH(MaySun1+35)=5),MaySun1+35,""))</f>
        <v/>
      </c>
      <c r="AL12" s="9" t="str">
        <f>IF(DAY(MaySun1)=1,IF(AND(YEAR(MaySun1+29)=CalendarYear,MONTH(MaySun1+29)=5),MaySun1+29,""),IF(AND(YEAR(MaySun1+36)=CalendarYear,MONTH(MaySun1+36)=5),MaySun1+36,""))</f>
        <v/>
      </c>
      <c r="AM12" s="10" t="str">
        <f>IF(DAY(MaySun1)=1,IF(AND(YEAR(MaySun1+30)=CalendarYear,MONTH(MaySun1+30)=5),MaySun1+30,""),IF(AND(YEAR(MaySun1+37)=CalendarYear,MONTH(MaySun1+37)=5),MaySun1+37,""))</f>
        <v/>
      </c>
      <c r="AN12" s="29"/>
    </row>
    <row r="13" spans="2:40" s="8" customFormat="1" ht="18.95" customHeight="1" x14ac:dyDescent="0.25">
      <c r="B13" s="32"/>
      <c r="C13" s="11" t="s">
        <v>0</v>
      </c>
      <c r="D13" s="11" t="s">
        <v>1</v>
      </c>
      <c r="E13" s="11" t="s">
        <v>2</v>
      </c>
      <c r="F13" s="11" t="s">
        <v>3</v>
      </c>
      <c r="G13" s="11" t="s">
        <v>4</v>
      </c>
      <c r="H13" s="11" t="s">
        <v>5</v>
      </c>
      <c r="I13" s="11" t="s">
        <v>6</v>
      </c>
      <c r="J13" s="11" t="s">
        <v>0</v>
      </c>
      <c r="K13" s="11" t="s">
        <v>1</v>
      </c>
      <c r="L13" s="11" t="s">
        <v>2</v>
      </c>
      <c r="M13" s="11" t="s">
        <v>3</v>
      </c>
      <c r="N13" s="11" t="s">
        <v>4</v>
      </c>
      <c r="O13" s="11" t="s">
        <v>5</v>
      </c>
      <c r="P13" s="11" t="s">
        <v>6</v>
      </c>
      <c r="Q13" s="11" t="s">
        <v>0</v>
      </c>
      <c r="R13" s="11" t="s">
        <v>1</v>
      </c>
      <c r="S13" s="11" t="s">
        <v>2</v>
      </c>
      <c r="T13" s="11" t="s">
        <v>3</v>
      </c>
      <c r="U13" s="11" t="s">
        <v>4</v>
      </c>
      <c r="V13" s="11" t="s">
        <v>5</v>
      </c>
      <c r="W13" s="11" t="s">
        <v>6</v>
      </c>
      <c r="X13" s="11" t="s">
        <v>0</v>
      </c>
      <c r="Y13" s="11" t="s">
        <v>1</v>
      </c>
      <c r="Z13" s="11" t="s">
        <v>2</v>
      </c>
      <c r="AA13" s="11" t="s">
        <v>3</v>
      </c>
      <c r="AB13" s="11" t="s">
        <v>4</v>
      </c>
      <c r="AC13" s="11" t="s">
        <v>5</v>
      </c>
      <c r="AD13" s="11" t="s">
        <v>6</v>
      </c>
      <c r="AE13" s="11" t="s">
        <v>0</v>
      </c>
      <c r="AF13" s="11" t="s">
        <v>1</v>
      </c>
      <c r="AG13" s="11" t="s">
        <v>2</v>
      </c>
      <c r="AH13" s="11" t="s">
        <v>3</v>
      </c>
      <c r="AI13" s="11" t="s">
        <v>4</v>
      </c>
      <c r="AJ13" s="11" t="s">
        <v>5</v>
      </c>
      <c r="AK13" s="11" t="s">
        <v>6</v>
      </c>
      <c r="AL13" s="11" t="s">
        <v>0</v>
      </c>
      <c r="AM13" s="12" t="s">
        <v>1</v>
      </c>
      <c r="AN13" s="29"/>
    </row>
    <row r="14" spans="2:40" ht="18.95" customHeight="1" x14ac:dyDescent="0.25">
      <c r="B14" s="17" t="s">
        <v>8</v>
      </c>
      <c r="C14" s="13"/>
      <c r="D14" s="13"/>
      <c r="E14" s="13"/>
      <c r="F14" s="13"/>
      <c r="G14" s="13"/>
      <c r="H14" s="13"/>
      <c r="I14" s="13"/>
      <c r="J14" s="13"/>
      <c r="K14" s="19" t="s">
        <v>12</v>
      </c>
      <c r="L14" s="13"/>
      <c r="M14" s="13"/>
      <c r="N14" s="13"/>
      <c r="O14" s="13"/>
      <c r="P14" s="13"/>
      <c r="Q14" s="13"/>
      <c r="R14" s="19" t="s">
        <v>12</v>
      </c>
      <c r="S14" s="13"/>
      <c r="T14" s="13"/>
      <c r="U14" s="13"/>
      <c r="V14" s="13"/>
      <c r="W14" s="13"/>
      <c r="X14" s="13"/>
      <c r="Y14" s="19" t="s">
        <v>12</v>
      </c>
      <c r="Z14" s="13"/>
      <c r="AA14" s="13"/>
      <c r="AB14" s="13"/>
      <c r="AC14" s="13"/>
      <c r="AD14" s="13"/>
      <c r="AE14" s="13"/>
      <c r="AF14" s="19" t="s">
        <v>12</v>
      </c>
      <c r="AG14" s="13"/>
      <c r="AH14" s="13"/>
      <c r="AI14" s="13"/>
      <c r="AJ14" s="13"/>
      <c r="AK14" s="13"/>
      <c r="AL14" s="13"/>
      <c r="AM14" s="13"/>
    </row>
    <row r="15" spans="2:40" ht="18.95" customHeight="1" x14ac:dyDescent="0.25">
      <c r="B15" s="18" t="s">
        <v>9</v>
      </c>
      <c r="C15" s="15"/>
      <c r="D15" s="15"/>
      <c r="E15" s="15"/>
      <c r="F15" s="15"/>
      <c r="G15" s="15"/>
      <c r="H15" s="15"/>
      <c r="I15" s="15"/>
      <c r="J15" s="15"/>
      <c r="K15" s="19" t="s">
        <v>12</v>
      </c>
      <c r="L15" s="15"/>
      <c r="M15" s="15"/>
      <c r="N15" s="15"/>
      <c r="O15" s="15"/>
      <c r="P15" s="15"/>
      <c r="Q15" s="15"/>
      <c r="R15" s="19" t="s">
        <v>12</v>
      </c>
      <c r="S15" s="15"/>
      <c r="T15" s="15"/>
      <c r="U15" s="15"/>
      <c r="V15" s="15"/>
      <c r="W15" s="15"/>
      <c r="X15" s="15"/>
      <c r="Y15" s="19" t="s">
        <v>12</v>
      </c>
      <c r="Z15" s="15"/>
      <c r="AA15" s="15"/>
      <c r="AB15" s="15"/>
      <c r="AC15" s="15"/>
      <c r="AD15" s="15"/>
      <c r="AE15" s="15"/>
      <c r="AF15" s="19" t="s">
        <v>12</v>
      </c>
      <c r="AG15" s="15"/>
      <c r="AH15" s="15"/>
      <c r="AI15" s="15"/>
      <c r="AJ15" s="15"/>
      <c r="AK15" s="15"/>
      <c r="AL15" s="15"/>
      <c r="AM15" s="15"/>
      <c r="AN15" s="34">
        <v>4</v>
      </c>
    </row>
    <row r="16" spans="2:40" ht="18.95" customHeight="1" x14ac:dyDescent="0.25">
      <c r="B16" s="18" t="s">
        <v>10</v>
      </c>
      <c r="C16" s="15"/>
      <c r="D16" s="15"/>
      <c r="E16" s="15"/>
      <c r="F16" s="15"/>
      <c r="G16" s="15"/>
      <c r="H16" s="15"/>
      <c r="I16" s="15"/>
      <c r="J16" s="15"/>
      <c r="K16" s="19" t="s">
        <v>12</v>
      </c>
      <c r="L16" s="15"/>
      <c r="M16" s="15"/>
      <c r="N16" s="15"/>
      <c r="O16" s="15"/>
      <c r="P16" s="15"/>
      <c r="Q16" s="15"/>
      <c r="R16" s="19" t="s">
        <v>12</v>
      </c>
      <c r="S16" s="15"/>
      <c r="T16" s="15"/>
      <c r="U16" s="15"/>
      <c r="V16" s="15"/>
      <c r="W16" s="15"/>
      <c r="X16" s="15"/>
      <c r="Y16" s="19" t="s">
        <v>12</v>
      </c>
      <c r="Z16" s="15"/>
      <c r="AA16" s="15"/>
      <c r="AB16" s="15"/>
      <c r="AC16" s="15"/>
      <c r="AD16" s="15"/>
      <c r="AE16" s="15"/>
      <c r="AF16" s="19" t="s">
        <v>12</v>
      </c>
      <c r="AG16" s="15"/>
      <c r="AH16" s="15"/>
      <c r="AI16" s="15"/>
      <c r="AJ16" s="15"/>
      <c r="AK16" s="15"/>
      <c r="AL16" s="15"/>
      <c r="AM16" s="15"/>
      <c r="AN16" s="34">
        <v>3</v>
      </c>
    </row>
    <row r="17" spans="2:40" ht="18.95" customHeight="1" x14ac:dyDescent="0.25">
      <c r="B17" s="14" t="s">
        <v>11</v>
      </c>
      <c r="C17" s="1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15"/>
      <c r="AL17" s="15"/>
      <c r="AM17" s="15"/>
      <c r="AN17" s="28">
        <v>12</v>
      </c>
    </row>
    <row r="18" spans="2:40" ht="12" customHeight="1" x14ac:dyDescent="0.25"/>
    <row r="19" spans="2:40" s="8" customFormat="1" ht="18.95" customHeight="1" x14ac:dyDescent="0.25">
      <c r="B19" s="31">
        <f>DATE(CalendarYear,6,1)</f>
        <v>45444</v>
      </c>
      <c r="C19" s="9" t="str">
        <f>IF(DAY(JunSun1)=1,"",IF(AND(YEAR(JunSun1+1)=CalendarYear,MONTH(JunSun1+1)=6),JunSun1+1,""))</f>
        <v/>
      </c>
      <c r="D19" s="9" t="str">
        <f>IF(DAY(JunSun1)=1,"",IF(AND(YEAR(JunSun1+2)=CalendarYear,MONTH(JunSun1+2)=6),JunSun1+2,""))</f>
        <v/>
      </c>
      <c r="E19" s="9" t="str">
        <f>IF(DAY(JunSun1)=1,"",IF(AND(YEAR(JunSun1+3)=CalendarYear,MONTH(JunSun1+3)=6),JunSun1+3,""))</f>
        <v/>
      </c>
      <c r="F19" s="9" t="str">
        <f>IF(DAY(JunSun1)=1,"",IF(AND(YEAR(JunSun1+4)=CalendarYear,MONTH(JunSun1+4)=6),JunSun1+4,""))</f>
        <v/>
      </c>
      <c r="G19" s="9" t="str">
        <f>IF(DAY(JunSun1)=1,"",IF(AND(YEAR(JunSun1+5)=CalendarYear,MONTH(JunSun1+5)=6),JunSun1+5,""))</f>
        <v/>
      </c>
      <c r="H19" s="9" t="str">
        <f>IF(DAY(JunSun1)=1,"",IF(AND(YEAR(JunSun1+6)=CalendarYear,MONTH(JunSun1+6)=6),JunSun1+6,""))</f>
        <v/>
      </c>
      <c r="I19" s="9">
        <f>IF(DAY(JunSun1)=1,IF(AND(YEAR(JunSun1)=CalendarYear,MONTH(JunSun1)=6),JunSun1,""),IF(AND(YEAR(JunSun1+7)=CalendarYear,MONTH(JunSun1+7)=6),JunSun1+7,""))</f>
        <v>45444</v>
      </c>
      <c r="J19" s="9">
        <f>IF(DAY(JunSun1)=1,IF(AND(YEAR(JunSun1+1)=CalendarYear,MONTH(JunSun1+1)=6),JunSun1+1,""),IF(AND(YEAR(JunSun1+8)=CalendarYear,MONTH(JunSun1+8)=6),JunSun1+8,""))</f>
        <v>45445</v>
      </c>
      <c r="K19" s="9">
        <f>IF(DAY(JunSun1)=1,IF(AND(YEAR(JunSun1+2)=CalendarYear,MONTH(JunSun1+2)=6),JunSun1+2,""),IF(AND(YEAR(JunSun1+9)=CalendarYear,MONTH(JunSun1+9)=6),JunSun1+9,""))</f>
        <v>45446</v>
      </c>
      <c r="L19" s="9">
        <f>IF(DAY(JunSun1)=1,IF(AND(YEAR(JunSun1+3)=CalendarYear,MONTH(JunSun1+3)=6),JunSun1+3,""),IF(AND(YEAR(JunSun1+10)=CalendarYear,MONTH(JunSun1+10)=6),JunSun1+10,""))</f>
        <v>45447</v>
      </c>
      <c r="M19" s="9">
        <f>IF(DAY(JunSun1)=1,IF(AND(YEAR(JunSun1+4)=CalendarYear,MONTH(JunSun1+4)=6),JunSun1+4,""),IF(AND(YEAR(JunSun1+11)=CalendarYear,MONTH(JunSun1+11)=6),JunSun1+11,""))</f>
        <v>45448</v>
      </c>
      <c r="N19" s="9">
        <f>IF(DAY(JunSun1)=1,IF(AND(YEAR(JunSun1+5)=CalendarYear,MONTH(JunSun1+5)=6),JunSun1+5,""),IF(AND(YEAR(JunSun1+12)=CalendarYear,MONTH(JunSun1+12)=6),JunSun1+12,""))</f>
        <v>45449</v>
      </c>
      <c r="O19" s="9">
        <f>IF(DAY(JunSun1)=1,IF(AND(YEAR(JunSun1+6)=CalendarYear,MONTH(JunSun1+6)=6),JunSun1+6,""),IF(AND(YEAR(JunSun1+13)=CalendarYear,MONTH(JunSun1+13)=6),JunSun1+13,""))</f>
        <v>45450</v>
      </c>
      <c r="P19" s="9">
        <f>IF(DAY(JunSun1)=1,IF(AND(YEAR(JunSun1+7)=CalendarYear,MONTH(JunSun1+7)=6),JunSun1+7,""),IF(AND(YEAR(JunSun1+14)=CalendarYear,MONTH(JunSun1+14)=6),JunSun1+14,""))</f>
        <v>45451</v>
      </c>
      <c r="Q19" s="9">
        <f>IF(DAY(JunSun1)=1,IF(AND(YEAR(JunSun1+8)=CalendarYear,MONTH(JunSun1+8)=6),JunSun1+8,""),IF(AND(YEAR(JunSun1+15)=CalendarYear,MONTH(JunSun1+15)=6),JunSun1+15,""))</f>
        <v>45452</v>
      </c>
      <c r="R19" s="9">
        <f>IF(DAY(JunSun1)=1,IF(AND(YEAR(JunSun1+9)=CalendarYear,MONTH(JunSun1+9)=6),JunSun1+9,""),IF(AND(YEAR(JunSun1+16)=CalendarYear,MONTH(JunSun1+16)=6),JunSun1+16,""))</f>
        <v>45453</v>
      </c>
      <c r="S19" s="9">
        <f>IF(DAY(JunSun1)=1,IF(AND(YEAR(JunSun1+10)=CalendarYear,MONTH(JunSun1+10)=6),JunSun1+10,""),IF(AND(YEAR(JunSun1+17)=CalendarYear,MONTH(JunSun1+17)=6),JunSun1+17,""))</f>
        <v>45454</v>
      </c>
      <c r="T19" s="9">
        <f>IF(DAY(JunSun1)=1,IF(AND(YEAR(JunSun1+11)=CalendarYear,MONTH(JunSun1+11)=6),JunSun1+11,""),IF(AND(YEAR(JunSun1+18)=CalendarYear,MONTH(JunSun1+18)=6),JunSun1+18,""))</f>
        <v>45455</v>
      </c>
      <c r="U19" s="9">
        <f>IF(DAY(JunSun1)=1,IF(AND(YEAR(JunSun1+12)=CalendarYear,MONTH(JunSun1+12)=6),JunSun1+12,""),IF(AND(YEAR(JunSun1+19)=CalendarYear,MONTH(JunSun1+19)=6),JunSun1+19,""))</f>
        <v>45456</v>
      </c>
      <c r="V19" s="9">
        <f>IF(DAY(JunSun1)=1,IF(AND(YEAR(JunSun1+13)=CalendarYear,MONTH(JunSun1+13)=6),JunSun1+13,""),IF(AND(YEAR(JunSun1+20)=CalendarYear,MONTH(JunSun1+20)=6),JunSun1+20,""))</f>
        <v>45457</v>
      </c>
      <c r="W19" s="9">
        <f>IF(DAY(JunSun1)=1,IF(AND(YEAR(JunSun1+14)=CalendarYear,MONTH(JunSun1+14)=6),JunSun1+14,""),IF(AND(YEAR(JunSun1+21)=CalendarYear,MONTH(JunSun1+21)=6),JunSun1+21,""))</f>
        <v>45458</v>
      </c>
      <c r="X19" s="9">
        <f>IF(DAY(JunSun1)=1,IF(AND(YEAR(JunSun1+15)=CalendarYear,MONTH(JunSun1+15)=6),JunSun1+15,""),IF(AND(YEAR(JunSun1+22)=CalendarYear,MONTH(JunSun1+22)=6),JunSun1+22,""))</f>
        <v>45459</v>
      </c>
      <c r="Y19" s="9">
        <f>IF(DAY(JunSun1)=1,IF(AND(YEAR(JunSun1+16)=CalendarYear,MONTH(JunSun1+16)=6),JunSun1+16,""),IF(AND(YEAR(JunSun1+23)=CalendarYear,MONTH(JunSun1+23)=6),JunSun1+23,""))</f>
        <v>45460</v>
      </c>
      <c r="Z19" s="9">
        <f>IF(DAY(JunSun1)=1,IF(AND(YEAR(JunSun1+17)=CalendarYear,MONTH(JunSun1+17)=6),JunSun1+17,""),IF(AND(YEAR(JunSun1+24)=CalendarYear,MONTH(JunSun1+24)=6),JunSun1+24,""))</f>
        <v>45461</v>
      </c>
      <c r="AA19" s="9">
        <f>IF(DAY(JunSun1)=1,IF(AND(YEAR(JunSun1+18)=CalendarYear,MONTH(JunSun1+18)=6),JunSun1+18,""),IF(AND(YEAR(JunSun1+25)=CalendarYear,MONTH(JunSun1+25)=6),JunSun1+25,""))</f>
        <v>45462</v>
      </c>
      <c r="AB19" s="9">
        <f>IF(DAY(JunSun1)=1,IF(AND(YEAR(JunSun1+19)=CalendarYear,MONTH(JunSun1+19)=6),JunSun1+19,""),IF(AND(YEAR(JunSun1+26)=CalendarYear,MONTH(JunSun1+26)=6),JunSun1+26,""))</f>
        <v>45463</v>
      </c>
      <c r="AC19" s="9">
        <f>IF(DAY(JunSun1)=1,IF(AND(YEAR(JunSun1+20)=CalendarYear,MONTH(JunSun1+20)=6),JunSun1+20,""),IF(AND(YEAR(JunSun1+27)=CalendarYear,MONTH(JunSun1+27)=6),JunSun1+27,""))</f>
        <v>45464</v>
      </c>
      <c r="AD19" s="9">
        <f>IF(DAY(JunSun1)=1,IF(AND(YEAR(JunSun1+21)=CalendarYear,MONTH(JunSun1+21)=6),JunSun1+21,""),IF(AND(YEAR(JunSun1+28)=CalendarYear,MONTH(JunSun1+28)=6),JunSun1+28,""))</f>
        <v>45465</v>
      </c>
      <c r="AE19" s="9">
        <f>IF(DAY(JunSun1)=1,IF(AND(YEAR(JunSun1+22)=CalendarYear,MONTH(JunSun1+22)=6),JunSun1+22,""),IF(AND(YEAR(JunSun1+29)=CalendarYear,MONTH(JunSun1+29)=6),JunSun1+29,""))</f>
        <v>45466</v>
      </c>
      <c r="AF19" s="9">
        <f>IF(DAY(JunSun1)=1,IF(AND(YEAR(JunSun1+23)=CalendarYear,MONTH(JunSun1+23)=6),JunSun1+23,""),IF(AND(YEAR(JunSun1+30)=CalendarYear,MONTH(JunSun1+30)=6),JunSun1+30,""))</f>
        <v>45467</v>
      </c>
      <c r="AG19" s="9">
        <f>IF(DAY(JunSun1)=1,IF(AND(YEAR(JunSun1+24)=CalendarYear,MONTH(JunSun1+24)=6),JunSun1+24,""),IF(AND(YEAR(JunSun1+31)=CalendarYear,MONTH(JunSun1+31)=6),JunSun1+31,""))</f>
        <v>45468</v>
      </c>
      <c r="AH19" s="9">
        <f>IF(DAY(JunSun1)=1,IF(AND(YEAR(JunSun1+25)=CalendarYear,MONTH(JunSun1+25)=6),JunSun1+25,""),IF(AND(YEAR(JunSun1+32)=CalendarYear,MONTH(JunSun1+32)=6),JunSun1+32,""))</f>
        <v>45469</v>
      </c>
      <c r="AI19" s="9">
        <f>IF(DAY(JunSun1)=1,IF(AND(YEAR(JunSun1+26)=CalendarYear,MONTH(JunSun1+26)=6),JunSun1+26,""),IF(AND(YEAR(JunSun1+33)=CalendarYear,MONTH(JunSun1+33)=6),JunSun1+33,""))</f>
        <v>45470</v>
      </c>
      <c r="AJ19" s="9">
        <f>IF(DAY(JunSun1)=1,IF(AND(YEAR(JunSun1+27)=CalendarYear,MONTH(JunSun1+27)=6),JunSun1+27,""),IF(AND(YEAR(JunSun1+34)=CalendarYear,MONTH(JunSun1+34)=6),JunSun1+34,""))</f>
        <v>45471</v>
      </c>
      <c r="AK19" s="9">
        <f>IF(DAY(JunSun1)=1,IF(AND(YEAR(JunSun1+28)=CalendarYear,MONTH(JunSun1+28)=6),JunSun1+28,""),IF(AND(YEAR(JunSun1+35)=CalendarYear,MONTH(JunSun1+35)=6),JunSun1+35,""))</f>
        <v>45472</v>
      </c>
      <c r="AL19" s="9">
        <f>IF(DAY(JunSun1)=1,IF(AND(YEAR(JunSun1+29)=CalendarYear,MONTH(JunSun1+29)=6),JunSun1+29,""),IF(AND(YEAR(JunSun1+36)=CalendarYear,MONTH(JunSun1+36)=6),JunSun1+36,""))</f>
        <v>45473</v>
      </c>
      <c r="AM19" s="10" t="str">
        <f>IF(DAY(JunSun1)=1,IF(AND(YEAR(JunSun1+30)=CalendarYear,MONTH(JunSun1+30)=6),JunSun1+30,""),IF(AND(YEAR(JunSun1+37)=CalendarYear,MONTH(JunSun1+37)=6),JunSun1+37,""))</f>
        <v/>
      </c>
      <c r="AN19" s="29"/>
    </row>
    <row r="20" spans="2:40" s="8" customFormat="1" ht="18.95" customHeight="1" x14ac:dyDescent="0.25">
      <c r="B20" s="32"/>
      <c r="C20" s="11" t="s">
        <v>0</v>
      </c>
      <c r="D20" s="11" t="s">
        <v>1</v>
      </c>
      <c r="E20" s="11" t="s">
        <v>2</v>
      </c>
      <c r="F20" s="11" t="s">
        <v>3</v>
      </c>
      <c r="G20" s="11" t="s">
        <v>4</v>
      </c>
      <c r="H20" s="11" t="s">
        <v>5</v>
      </c>
      <c r="I20" s="11" t="s">
        <v>6</v>
      </c>
      <c r="J20" s="11" t="s">
        <v>0</v>
      </c>
      <c r="K20" s="11" t="s">
        <v>1</v>
      </c>
      <c r="L20" s="11" t="s">
        <v>2</v>
      </c>
      <c r="M20" s="11" t="s">
        <v>3</v>
      </c>
      <c r="N20" s="11" t="s">
        <v>4</v>
      </c>
      <c r="O20" s="11" t="s">
        <v>5</v>
      </c>
      <c r="P20" s="11" t="s">
        <v>6</v>
      </c>
      <c r="Q20" s="11" t="s">
        <v>0</v>
      </c>
      <c r="R20" s="11" t="s">
        <v>1</v>
      </c>
      <c r="S20" s="11" t="s">
        <v>2</v>
      </c>
      <c r="T20" s="11" t="s">
        <v>3</v>
      </c>
      <c r="U20" s="11" t="s">
        <v>4</v>
      </c>
      <c r="V20" s="11" t="s">
        <v>5</v>
      </c>
      <c r="W20" s="11" t="s">
        <v>6</v>
      </c>
      <c r="X20" s="11" t="s">
        <v>0</v>
      </c>
      <c r="Y20" s="11" t="s">
        <v>1</v>
      </c>
      <c r="Z20" s="11" t="s">
        <v>2</v>
      </c>
      <c r="AA20" s="11" t="s">
        <v>3</v>
      </c>
      <c r="AB20" s="11" t="s">
        <v>4</v>
      </c>
      <c r="AC20" s="11" t="s">
        <v>5</v>
      </c>
      <c r="AD20" s="11" t="s">
        <v>6</v>
      </c>
      <c r="AE20" s="11" t="s">
        <v>0</v>
      </c>
      <c r="AF20" s="11" t="s">
        <v>1</v>
      </c>
      <c r="AG20" s="11" t="s">
        <v>2</v>
      </c>
      <c r="AH20" s="11" t="s">
        <v>3</v>
      </c>
      <c r="AI20" s="11" t="s">
        <v>4</v>
      </c>
      <c r="AJ20" s="11" t="s">
        <v>5</v>
      </c>
      <c r="AK20" s="11" t="s">
        <v>6</v>
      </c>
      <c r="AL20" s="11" t="s">
        <v>0</v>
      </c>
      <c r="AM20" s="12" t="s">
        <v>1</v>
      </c>
      <c r="AN20" s="29"/>
    </row>
    <row r="21" spans="2:40" ht="18.95" customHeight="1" x14ac:dyDescent="0.25">
      <c r="B21" s="17" t="s">
        <v>8</v>
      </c>
      <c r="C21" s="13"/>
      <c r="D21" s="13"/>
      <c r="E21" s="13"/>
      <c r="F21" s="13"/>
      <c r="G21" s="13"/>
      <c r="H21" s="13"/>
      <c r="I21" s="13"/>
      <c r="J21" s="13"/>
      <c r="K21" s="19" t="s">
        <v>12</v>
      </c>
      <c r="L21" s="13"/>
      <c r="M21" s="13"/>
      <c r="N21" s="13"/>
      <c r="O21" s="13"/>
      <c r="P21" s="13"/>
      <c r="Q21" s="13"/>
      <c r="R21" s="19" t="s">
        <v>12</v>
      </c>
      <c r="S21" s="13"/>
      <c r="T21" s="13"/>
      <c r="U21" s="13"/>
      <c r="V21" s="13"/>
      <c r="W21" s="13"/>
      <c r="X21" s="13"/>
      <c r="Y21" s="19" t="s">
        <v>12</v>
      </c>
      <c r="Z21" s="13"/>
      <c r="AA21" s="13"/>
      <c r="AB21" s="13"/>
      <c r="AC21" s="13"/>
      <c r="AD21" s="13"/>
      <c r="AE21" s="13"/>
      <c r="AF21" s="19" t="s">
        <v>12</v>
      </c>
      <c r="AG21" s="13"/>
      <c r="AH21" s="13"/>
      <c r="AI21" s="13"/>
      <c r="AJ21" s="13"/>
      <c r="AK21" s="13"/>
      <c r="AL21" s="13"/>
      <c r="AM21" s="13"/>
    </row>
    <row r="22" spans="2:40" ht="18.95" customHeight="1" x14ac:dyDescent="0.25">
      <c r="B22" s="18" t="s">
        <v>9</v>
      </c>
      <c r="C22" s="15"/>
      <c r="D22" s="15"/>
      <c r="E22" s="15"/>
      <c r="F22" s="15"/>
      <c r="G22" s="15"/>
      <c r="H22" s="15"/>
      <c r="I22" s="15"/>
      <c r="J22" s="15"/>
      <c r="K22" s="19" t="s">
        <v>12</v>
      </c>
      <c r="L22" s="15"/>
      <c r="M22" s="15"/>
      <c r="N22" s="15"/>
      <c r="O22" s="15"/>
      <c r="P22" s="15"/>
      <c r="Q22" s="15"/>
      <c r="R22" s="19" t="s">
        <v>12</v>
      </c>
      <c r="S22" s="15"/>
      <c r="T22" s="15"/>
      <c r="U22" s="15"/>
      <c r="V22" s="15"/>
      <c r="W22" s="15"/>
      <c r="X22" s="15"/>
      <c r="Y22" s="19" t="s">
        <v>12</v>
      </c>
      <c r="Z22" s="15"/>
      <c r="AA22" s="15"/>
      <c r="AB22" s="15"/>
      <c r="AC22" s="15"/>
      <c r="AD22" s="15"/>
      <c r="AE22" s="15"/>
      <c r="AF22" s="19" t="s">
        <v>12</v>
      </c>
      <c r="AG22" s="15"/>
      <c r="AH22" s="15"/>
      <c r="AI22" s="15"/>
      <c r="AJ22" s="15"/>
      <c r="AK22" s="15"/>
      <c r="AL22" s="15"/>
      <c r="AM22" s="15"/>
      <c r="AN22" s="34">
        <v>4</v>
      </c>
    </row>
    <row r="23" spans="2:40" ht="18.95" customHeight="1" x14ac:dyDescent="0.25">
      <c r="B23" s="18" t="s">
        <v>10</v>
      </c>
      <c r="C23" s="15"/>
      <c r="D23" s="15"/>
      <c r="E23" s="15"/>
      <c r="F23" s="15"/>
      <c r="G23" s="15"/>
      <c r="H23" s="15"/>
      <c r="I23" s="15"/>
      <c r="J23" s="15"/>
      <c r="K23" s="19" t="s">
        <v>12</v>
      </c>
      <c r="L23" s="15"/>
      <c r="M23" s="15"/>
      <c r="N23" s="15"/>
      <c r="O23" s="15"/>
      <c r="P23" s="15"/>
      <c r="Q23" s="15"/>
      <c r="R23" s="19" t="s">
        <v>12</v>
      </c>
      <c r="S23" s="15"/>
      <c r="T23" s="15"/>
      <c r="U23" s="15"/>
      <c r="V23" s="15"/>
      <c r="W23" s="15"/>
      <c r="X23" s="15"/>
      <c r="Y23" s="19" t="s">
        <v>12</v>
      </c>
      <c r="Z23" s="15"/>
      <c r="AA23" s="15"/>
      <c r="AB23" s="15"/>
      <c r="AC23" s="15"/>
      <c r="AD23" s="15"/>
      <c r="AE23" s="15"/>
      <c r="AF23" s="19" t="s">
        <v>12</v>
      </c>
      <c r="AG23" s="15"/>
      <c r="AH23" s="15"/>
      <c r="AI23" s="15"/>
      <c r="AJ23" s="15"/>
      <c r="AK23" s="15"/>
      <c r="AL23" s="15"/>
      <c r="AM23" s="15"/>
      <c r="AN23" s="34">
        <v>3</v>
      </c>
    </row>
    <row r="24" spans="2:40" ht="18.95" customHeight="1" x14ac:dyDescent="0.25">
      <c r="B24" s="14" t="s">
        <v>11</v>
      </c>
      <c r="C24" s="15"/>
      <c r="D24" s="15"/>
      <c r="E24" s="15"/>
      <c r="F24" s="15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15"/>
      <c r="AN24" s="28">
        <v>12</v>
      </c>
    </row>
    <row r="25" spans="2:40" ht="12" customHeight="1" x14ac:dyDescent="0.25"/>
    <row r="26" spans="2:40" s="8" customFormat="1" ht="18.95" customHeight="1" x14ac:dyDescent="0.25">
      <c r="B26" s="31">
        <f>DATE(CalendarYear,7,1)</f>
        <v>45474</v>
      </c>
      <c r="C26" s="9" t="str">
        <f>IF(DAY(JulSun1)=1,"",IF(AND(YEAR(JulSun1+1)=CalendarYear,MONTH(JulSun1+1)=7),JulSun1+1,""))</f>
        <v/>
      </c>
      <c r="D26" s="9">
        <f>IF(DAY(JulSun1)=1,"",IF(AND(YEAR(JulSun1+2)=CalendarYear,MONTH(JulSun1+2)=7),JulSun1+2,""))</f>
        <v>45474</v>
      </c>
      <c r="E26" s="9">
        <f>IF(DAY(JulSun1)=1,"",IF(AND(YEAR(JulSun1+3)=CalendarYear,MONTH(JulSun1+3)=7),JulSun1+3,""))</f>
        <v>45475</v>
      </c>
      <c r="F26" s="9">
        <f>IF(DAY(JulSun1)=1,"",IF(AND(YEAR(JulSun1+4)=CalendarYear,MONTH(JulSun1+4)=7),JulSun1+4,""))</f>
        <v>45476</v>
      </c>
      <c r="G26" s="9">
        <f>IF(DAY(JulSun1)=1,"",IF(AND(YEAR(JulSun1+5)=CalendarYear,MONTH(JulSun1+5)=7),JulSun1+5,""))</f>
        <v>45477</v>
      </c>
      <c r="H26" s="9">
        <f>IF(DAY(JulSun1)=1,"",IF(AND(YEAR(JulSun1+6)=CalendarYear,MONTH(JulSun1+6)=7),JulSun1+6,""))</f>
        <v>45478</v>
      </c>
      <c r="I26" s="9">
        <f>IF(DAY(JulSun1)=1,IF(AND(YEAR(JulSun1)=CalendarYear,MONTH(JulSun1)=7),JulSun1,""),IF(AND(YEAR(JulSun1+7)=CalendarYear,MONTH(JulSun1+7)=7),JulSun1+7,""))</f>
        <v>45479</v>
      </c>
      <c r="J26" s="9">
        <f>IF(DAY(JulSun1)=1,IF(AND(YEAR(JulSun1+1)=CalendarYear,MONTH(JulSun1+1)=7),JulSun1+1,""),IF(AND(YEAR(JulSun1+8)=CalendarYear,MONTH(JulSun1+8)=7),JulSun1+8,""))</f>
        <v>45480</v>
      </c>
      <c r="K26" s="9">
        <f>IF(DAY(JulSun1)=1,IF(AND(YEAR(JulSun1+2)=CalendarYear,MONTH(JulSun1+2)=7),JulSun1+2,""),IF(AND(YEAR(JulSun1+9)=CalendarYear,MONTH(JulSun1+9)=7),JulSun1+9,""))</f>
        <v>45481</v>
      </c>
      <c r="L26" s="9">
        <f>IF(DAY(JulSun1)=1,IF(AND(YEAR(JulSun1+3)=CalendarYear,MONTH(JulSun1+3)=7),JulSun1+3,""),IF(AND(YEAR(JulSun1+10)=CalendarYear,MONTH(JulSun1+10)=7),JulSun1+10,""))</f>
        <v>45482</v>
      </c>
      <c r="M26" s="9">
        <f>IF(DAY(JulSun1)=1,IF(AND(YEAR(JulSun1+4)=CalendarYear,MONTH(JulSun1+4)=7),JulSun1+4,""),IF(AND(YEAR(JulSun1+11)=CalendarYear,MONTH(JulSun1+11)=7),JulSun1+11,""))</f>
        <v>45483</v>
      </c>
      <c r="N26" s="9">
        <f>IF(DAY(JulSun1)=1,IF(AND(YEAR(JulSun1+5)=CalendarYear,MONTH(JulSun1+5)=7),JulSun1+5,""),IF(AND(YEAR(JulSun1+12)=CalendarYear,MONTH(JulSun1+12)=7),JulSun1+12,""))</f>
        <v>45484</v>
      </c>
      <c r="O26" s="9">
        <f>IF(DAY(JulSun1)=1,IF(AND(YEAR(JulSun1+6)=CalendarYear,MONTH(JulSun1+6)=7),JulSun1+6,""),IF(AND(YEAR(JulSun1+13)=CalendarYear,MONTH(JulSun1+13)=7),JulSun1+13,""))</f>
        <v>45485</v>
      </c>
      <c r="P26" s="9">
        <f>IF(DAY(JulSun1)=1,IF(AND(YEAR(JulSun1+7)=CalendarYear,MONTH(JulSun1+7)=7),JulSun1+7,""),IF(AND(YEAR(JulSun1+14)=CalendarYear,MONTH(JulSun1+14)=7),JulSun1+14,""))</f>
        <v>45486</v>
      </c>
      <c r="Q26" s="9">
        <f>IF(DAY(JulSun1)=1,IF(AND(YEAR(JulSun1+8)=CalendarYear,MONTH(JulSun1+8)=7),JulSun1+8,""),IF(AND(YEAR(JulSun1+15)=CalendarYear,MONTH(JulSun1+15)=7),JulSun1+15,""))</f>
        <v>45487</v>
      </c>
      <c r="R26" s="9">
        <f>IF(DAY(JulSun1)=1,IF(AND(YEAR(JulSun1+9)=CalendarYear,MONTH(JulSun1+9)=7),JulSun1+9,""),IF(AND(YEAR(JulSun1+16)=CalendarYear,MONTH(JulSun1+16)=7),JulSun1+16,""))</f>
        <v>45488</v>
      </c>
      <c r="S26" s="9">
        <f>IF(DAY(JulSun1)=1,IF(AND(YEAR(JulSun1+10)=CalendarYear,MONTH(JulSun1+10)=7),JulSun1+10,""),IF(AND(YEAR(JulSun1+17)=CalendarYear,MONTH(JulSun1+17)=7),JulSun1+17,""))</f>
        <v>45489</v>
      </c>
      <c r="T26" s="9">
        <f>IF(DAY(JulSun1)=1,IF(AND(YEAR(JulSun1+11)=CalendarYear,MONTH(JulSun1+11)=7),JulSun1+11,""),IF(AND(YEAR(JulSun1+18)=CalendarYear,MONTH(JulSun1+18)=7),JulSun1+18,""))</f>
        <v>45490</v>
      </c>
      <c r="U26" s="9">
        <f>IF(DAY(JulSun1)=1,IF(AND(YEAR(JulSun1+12)=CalendarYear,MONTH(JulSun1+12)=7),JulSun1+12,""),IF(AND(YEAR(JulSun1+19)=CalendarYear,MONTH(JulSun1+19)=7),JulSun1+19,""))</f>
        <v>45491</v>
      </c>
      <c r="V26" s="9">
        <f>IF(DAY(JulSun1)=1,IF(AND(YEAR(JulSun1+13)=CalendarYear,MONTH(JulSun1+13)=7),JulSun1+13,""),IF(AND(YEAR(JulSun1+20)=CalendarYear,MONTH(JulSun1+20)=7),JulSun1+20,""))</f>
        <v>45492</v>
      </c>
      <c r="W26" s="9">
        <f>IF(DAY(JulSun1)=1,IF(AND(YEAR(JulSun1+14)=CalendarYear,MONTH(JulSun1+14)=7),JulSun1+14,""),IF(AND(YEAR(JulSun1+21)=CalendarYear,MONTH(JulSun1+21)=7),JulSun1+21,""))</f>
        <v>45493</v>
      </c>
      <c r="X26" s="9">
        <f>IF(DAY(JulSun1)=1,IF(AND(YEAR(JulSun1+15)=CalendarYear,MONTH(JulSun1+15)=7),JulSun1+15,""),IF(AND(YEAR(JulSun1+22)=CalendarYear,MONTH(JulSun1+22)=7),JulSun1+22,""))</f>
        <v>45494</v>
      </c>
      <c r="Y26" s="9">
        <f>IF(DAY(JulSun1)=1,IF(AND(YEAR(JulSun1+16)=CalendarYear,MONTH(JulSun1+16)=7),JulSun1+16,""),IF(AND(YEAR(JulSun1+23)=CalendarYear,MONTH(JulSun1+23)=7),JulSun1+23,""))</f>
        <v>45495</v>
      </c>
      <c r="Z26" s="9">
        <f>IF(DAY(JulSun1)=1,IF(AND(YEAR(JulSun1+17)=CalendarYear,MONTH(JulSun1+17)=7),JulSun1+17,""),IF(AND(YEAR(JulSun1+24)=CalendarYear,MONTH(JulSun1+24)=7),JulSun1+24,""))</f>
        <v>45496</v>
      </c>
      <c r="AA26" s="9">
        <f>IF(DAY(JulSun1)=1,IF(AND(YEAR(JulSun1+18)=CalendarYear,MONTH(JulSun1+18)=7),JulSun1+18,""),IF(AND(YEAR(JulSun1+25)=CalendarYear,MONTH(JulSun1+25)=7),JulSun1+25,""))</f>
        <v>45497</v>
      </c>
      <c r="AB26" s="9">
        <f>IF(DAY(JulSun1)=1,IF(AND(YEAR(JulSun1+19)=CalendarYear,MONTH(JulSun1+19)=7),JulSun1+19,""),IF(AND(YEAR(JulSun1+26)=CalendarYear,MONTH(JulSun1+26)=7),JulSun1+26,""))</f>
        <v>45498</v>
      </c>
      <c r="AC26" s="9">
        <f>IF(DAY(JulSun1)=1,IF(AND(YEAR(JulSun1+20)=CalendarYear,MONTH(JulSun1+20)=7),JulSun1+20,""),IF(AND(YEAR(JulSun1+27)=CalendarYear,MONTH(JulSun1+27)=7),JulSun1+27,""))</f>
        <v>45499</v>
      </c>
      <c r="AD26" s="9">
        <f>IF(DAY(JulSun1)=1,IF(AND(YEAR(JulSun1+21)=CalendarYear,MONTH(JulSun1+21)=7),JulSun1+21,""),IF(AND(YEAR(JulSun1+28)=CalendarYear,MONTH(JulSun1+28)=7),JulSun1+28,""))</f>
        <v>45500</v>
      </c>
      <c r="AE26" s="9">
        <f>IF(DAY(JulSun1)=1,IF(AND(YEAR(JulSun1+22)=CalendarYear,MONTH(JulSun1+22)=7),JulSun1+22,""),IF(AND(YEAR(JulSun1+29)=CalendarYear,MONTH(JulSun1+29)=7),JulSun1+29,""))</f>
        <v>45501</v>
      </c>
      <c r="AF26" s="9">
        <f>IF(DAY(JulSun1)=1,IF(AND(YEAR(JulSun1+23)=CalendarYear,MONTH(JulSun1+23)=7),JulSun1+23,""),IF(AND(YEAR(JulSun1+30)=CalendarYear,MONTH(JulSun1+30)=7),JulSun1+30,""))</f>
        <v>45502</v>
      </c>
      <c r="AG26" s="9">
        <f>IF(DAY(JulSun1)=1,IF(AND(YEAR(JulSun1+24)=CalendarYear,MONTH(JulSun1+24)=7),JulSun1+24,""),IF(AND(YEAR(JulSun1+31)=CalendarYear,MONTH(JulSun1+31)=7),JulSun1+31,""))</f>
        <v>45503</v>
      </c>
      <c r="AH26" s="9">
        <f>IF(DAY(JulSun1)=1,IF(AND(YEAR(JulSun1+25)=CalendarYear,MONTH(JulSun1+25)=7),JulSun1+25,""),IF(AND(YEAR(JulSun1+32)=CalendarYear,MONTH(JulSun1+32)=7),JulSun1+32,""))</f>
        <v>45504</v>
      </c>
      <c r="AI26" s="9" t="str">
        <f>IF(DAY(JulSun1)=1,IF(AND(YEAR(JulSun1+26)=CalendarYear,MONTH(JulSun1+26)=7),JulSun1+26,""),IF(AND(YEAR(JulSun1+33)=CalendarYear,MONTH(JulSun1+33)=7),JulSun1+33,""))</f>
        <v/>
      </c>
      <c r="AJ26" s="9" t="str">
        <f>IF(DAY(JulSun1)=1,IF(AND(YEAR(JulSun1+27)=CalendarYear,MONTH(JulSun1+27)=7),JulSun1+27,""),IF(AND(YEAR(JulSun1+34)=CalendarYear,MONTH(JulSun1+34)=7),JulSun1+34,""))</f>
        <v/>
      </c>
      <c r="AK26" s="9" t="str">
        <f>IF(DAY(JulSun1)=1,IF(AND(YEAR(JulSun1+28)=CalendarYear,MONTH(JulSun1+28)=7),JulSun1+28,""),IF(AND(YEAR(JulSun1+35)=CalendarYear,MONTH(JulSun1+35)=7),JulSun1+35,""))</f>
        <v/>
      </c>
      <c r="AL26" s="9" t="str">
        <f>IF(DAY(JulSun1)=1,IF(AND(YEAR(JulSun1+29)=CalendarYear,MONTH(JulSun1+29)=7),JulSun1+29,""),IF(AND(YEAR(JulSun1+36)=CalendarYear,MONTH(JulSun1+36)=7),JulSun1+36,""))</f>
        <v/>
      </c>
      <c r="AM26" s="10" t="str">
        <f>IF(DAY(JulSun1)=1,IF(AND(YEAR(JulSun1+30)=CalendarYear,MONTH(JulSun1+30)=7),JulSun1+30,""),IF(AND(YEAR(JulSun1+37)=CalendarYear,MONTH(JulSun1+37)=7),JulSun1+37,""))</f>
        <v/>
      </c>
      <c r="AN26" s="29"/>
    </row>
    <row r="27" spans="2:40" s="8" customFormat="1" ht="18.95" customHeight="1" x14ac:dyDescent="0.25">
      <c r="B27" s="32"/>
      <c r="C27" s="11" t="s">
        <v>0</v>
      </c>
      <c r="D27" s="11" t="s">
        <v>1</v>
      </c>
      <c r="E27" s="11" t="s">
        <v>2</v>
      </c>
      <c r="F27" s="11" t="s">
        <v>3</v>
      </c>
      <c r="G27" s="11" t="s">
        <v>4</v>
      </c>
      <c r="H27" s="11" t="s">
        <v>5</v>
      </c>
      <c r="I27" s="11" t="s">
        <v>6</v>
      </c>
      <c r="J27" s="11" t="s">
        <v>0</v>
      </c>
      <c r="K27" s="11" t="s">
        <v>1</v>
      </c>
      <c r="L27" s="11" t="s">
        <v>2</v>
      </c>
      <c r="M27" s="11" t="s">
        <v>3</v>
      </c>
      <c r="N27" s="11" t="s">
        <v>4</v>
      </c>
      <c r="O27" s="11" t="s">
        <v>5</v>
      </c>
      <c r="P27" s="11" t="s">
        <v>6</v>
      </c>
      <c r="Q27" s="11" t="s">
        <v>0</v>
      </c>
      <c r="R27" s="11" t="s">
        <v>1</v>
      </c>
      <c r="S27" s="11" t="s">
        <v>2</v>
      </c>
      <c r="T27" s="11" t="s">
        <v>3</v>
      </c>
      <c r="U27" s="11" t="s">
        <v>4</v>
      </c>
      <c r="V27" s="11" t="s">
        <v>5</v>
      </c>
      <c r="W27" s="11" t="s">
        <v>6</v>
      </c>
      <c r="X27" s="11" t="s">
        <v>0</v>
      </c>
      <c r="Y27" s="11" t="s">
        <v>1</v>
      </c>
      <c r="Z27" s="11" t="s">
        <v>2</v>
      </c>
      <c r="AA27" s="11" t="s">
        <v>3</v>
      </c>
      <c r="AB27" s="11" t="s">
        <v>4</v>
      </c>
      <c r="AC27" s="11" t="s">
        <v>5</v>
      </c>
      <c r="AD27" s="11" t="s">
        <v>6</v>
      </c>
      <c r="AE27" s="11" t="s">
        <v>0</v>
      </c>
      <c r="AF27" s="11" t="s">
        <v>1</v>
      </c>
      <c r="AG27" s="11" t="s">
        <v>2</v>
      </c>
      <c r="AH27" s="11" t="s">
        <v>3</v>
      </c>
      <c r="AI27" s="11" t="s">
        <v>4</v>
      </c>
      <c r="AJ27" s="11" t="s">
        <v>5</v>
      </c>
      <c r="AK27" s="11" t="s">
        <v>6</v>
      </c>
      <c r="AL27" s="11" t="s">
        <v>0</v>
      </c>
      <c r="AM27" s="12" t="s">
        <v>1</v>
      </c>
      <c r="AN27" s="29"/>
    </row>
    <row r="28" spans="2:40" ht="18.95" customHeight="1" x14ac:dyDescent="0.25">
      <c r="B28" s="17" t="s">
        <v>8</v>
      </c>
      <c r="C28" s="13"/>
      <c r="D28" s="19" t="s">
        <v>12</v>
      </c>
      <c r="E28" s="13"/>
      <c r="F28" s="13"/>
      <c r="G28" s="13"/>
      <c r="H28" s="13"/>
      <c r="I28" s="13"/>
      <c r="J28" s="13"/>
      <c r="K28" s="19" t="s">
        <v>12</v>
      </c>
      <c r="L28" s="13"/>
      <c r="M28" s="13"/>
      <c r="N28" s="13"/>
      <c r="O28" s="13"/>
      <c r="P28" s="13"/>
      <c r="Q28" s="13"/>
      <c r="R28" s="19" t="s">
        <v>12</v>
      </c>
      <c r="S28" s="13"/>
      <c r="T28" s="13"/>
      <c r="U28" s="13"/>
      <c r="V28" s="13"/>
      <c r="W28" s="13"/>
      <c r="X28" s="13"/>
      <c r="Y28" s="19" t="s">
        <v>12</v>
      </c>
      <c r="Z28" s="13"/>
      <c r="AA28" s="13"/>
      <c r="AB28" s="13"/>
      <c r="AC28" s="19" t="s">
        <v>12</v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2:40" ht="18.95" customHeight="1" x14ac:dyDescent="0.25">
      <c r="B29" s="18" t="s">
        <v>9</v>
      </c>
      <c r="C29" s="15"/>
      <c r="D29" s="19" t="s">
        <v>12</v>
      </c>
      <c r="E29" s="15"/>
      <c r="F29" s="15"/>
      <c r="G29" s="15"/>
      <c r="H29" s="15"/>
      <c r="I29" s="15"/>
      <c r="J29" s="15"/>
      <c r="K29" s="19" t="s">
        <v>12</v>
      </c>
      <c r="L29" s="15"/>
      <c r="M29" s="15"/>
      <c r="N29" s="15"/>
      <c r="O29" s="15"/>
      <c r="P29" s="15"/>
      <c r="Q29" s="15"/>
      <c r="R29" s="19" t="s">
        <v>12</v>
      </c>
      <c r="S29" s="15"/>
      <c r="T29" s="15"/>
      <c r="U29" s="15"/>
      <c r="V29" s="15"/>
      <c r="W29" s="15"/>
      <c r="X29" s="15"/>
      <c r="Y29" s="19" t="s">
        <v>12</v>
      </c>
      <c r="Z29" s="15"/>
      <c r="AA29" s="15"/>
      <c r="AB29" s="15"/>
      <c r="AC29" s="19" t="s">
        <v>12</v>
      </c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34">
        <v>5</v>
      </c>
    </row>
    <row r="30" spans="2:40" ht="18.95" customHeight="1" x14ac:dyDescent="0.25">
      <c r="B30" s="18" t="s">
        <v>10</v>
      </c>
      <c r="C30" s="15"/>
      <c r="D30" s="19" t="s">
        <v>12</v>
      </c>
      <c r="E30" s="15"/>
      <c r="F30" s="15"/>
      <c r="G30" s="15"/>
      <c r="H30" s="15"/>
      <c r="I30" s="15"/>
      <c r="J30" s="15"/>
      <c r="K30" s="19" t="s">
        <v>12</v>
      </c>
      <c r="L30" s="15"/>
      <c r="M30" s="15"/>
      <c r="N30" s="15"/>
      <c r="O30" s="15"/>
      <c r="P30" s="15"/>
      <c r="Q30" s="15"/>
      <c r="R30" s="19" t="s">
        <v>12</v>
      </c>
      <c r="S30" s="15"/>
      <c r="T30" s="15"/>
      <c r="U30" s="15"/>
      <c r="V30" s="15"/>
      <c r="W30" s="15"/>
      <c r="X30" s="15"/>
      <c r="Y30" s="19" t="s">
        <v>12</v>
      </c>
      <c r="Z30" s="15"/>
      <c r="AA30" s="15"/>
      <c r="AB30" s="15"/>
      <c r="AC30" s="19" t="s">
        <v>12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34">
        <v>3.5</v>
      </c>
    </row>
    <row r="31" spans="2:40" ht="18.95" customHeight="1" x14ac:dyDescent="0.25">
      <c r="B31" s="14" t="s">
        <v>11</v>
      </c>
      <c r="C31" s="1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 t="s">
        <v>12</v>
      </c>
      <c r="Z31" s="15"/>
      <c r="AA31" s="20"/>
      <c r="AB31" s="20"/>
      <c r="AC31" s="20" t="s">
        <v>12</v>
      </c>
      <c r="AD31" s="21"/>
      <c r="AE31" s="21"/>
      <c r="AF31" s="21"/>
      <c r="AG31" s="21"/>
      <c r="AH31" s="21"/>
      <c r="AI31" s="15"/>
      <c r="AJ31" s="15"/>
      <c r="AK31" s="15"/>
      <c r="AL31" s="15"/>
      <c r="AM31" s="15"/>
      <c r="AN31" s="28">
        <v>17.5</v>
      </c>
    </row>
    <row r="32" spans="2:40" ht="12" customHeight="1" x14ac:dyDescent="0.25"/>
    <row r="33" spans="2:40" s="8" customFormat="1" ht="18.95" customHeight="1" x14ac:dyDescent="0.25">
      <c r="B33" s="31">
        <f>DATE(CalendarYear,8,1)</f>
        <v>45505</v>
      </c>
      <c r="C33" s="9" t="str">
        <f>IF(DAY(AugSun1)=1,"",IF(AND(YEAR(AugSun1+1)=CalendarYear,MONTH(AugSun1+1)=8),AugSun1+1,""))</f>
        <v/>
      </c>
      <c r="D33" s="9" t="str">
        <f>IF(DAY(AugSun1)=1,"",IF(AND(YEAR(AugSun1+2)=CalendarYear,MONTH(AugSun1+2)=8),AugSun1+2,""))</f>
        <v/>
      </c>
      <c r="E33" s="9" t="str">
        <f>IF(DAY(AugSun1)=1,"",IF(AND(YEAR(AugSun1+3)=CalendarYear,MONTH(AugSun1+3)=8),AugSun1+3,""))</f>
        <v/>
      </c>
      <c r="F33" s="9" t="str">
        <f>IF(DAY(AugSun1)=1,"",IF(AND(YEAR(AugSun1+4)=CalendarYear,MONTH(AugSun1+4)=8),AugSun1+4,""))</f>
        <v/>
      </c>
      <c r="G33" s="9">
        <f>IF(DAY(AugSun1)=1,"",IF(AND(YEAR(AugSun1+5)=CalendarYear,MONTH(AugSun1+5)=8),AugSun1+5,""))</f>
        <v>45505</v>
      </c>
      <c r="H33" s="9">
        <f>IF(DAY(AugSun1)=1,"",IF(AND(YEAR(AugSun1+6)=CalendarYear,MONTH(AugSun1+6)=8),AugSun1+6,""))</f>
        <v>45506</v>
      </c>
      <c r="I33" s="9">
        <f>IF(DAY(AugSun1)=1,IF(AND(YEAR(AugSun1)=CalendarYear,MONTH(AugSun1)=8),AugSun1,""),IF(AND(YEAR(AugSun1+7)=CalendarYear,MONTH(AugSun1+7)=8),AugSun1+7,""))</f>
        <v>45507</v>
      </c>
      <c r="J33" s="9">
        <f>IF(DAY(AugSun1)=1,IF(AND(YEAR(AugSun1+1)=CalendarYear,MONTH(AugSun1+1)=8),AugSun1+1,""),IF(AND(YEAR(AugSun1+8)=CalendarYear,MONTH(AugSun1+8)=8),AugSun1+8,""))</f>
        <v>45508</v>
      </c>
      <c r="K33" s="9">
        <f>IF(DAY(AugSun1)=1,IF(AND(YEAR(AugSun1+2)=CalendarYear,MONTH(AugSun1+2)=8),AugSun1+2,""),IF(AND(YEAR(AugSun1+9)=CalendarYear,MONTH(AugSun1+9)=8),AugSun1+9,""))</f>
        <v>45509</v>
      </c>
      <c r="L33" s="9">
        <f>IF(DAY(AugSun1)=1,IF(AND(YEAR(AugSun1+3)=CalendarYear,MONTH(AugSun1+3)=8),AugSun1+3,""),IF(AND(YEAR(AugSun1+10)=CalendarYear,MONTH(AugSun1+10)=8),AugSun1+10,""))</f>
        <v>45510</v>
      </c>
      <c r="M33" s="9">
        <f>IF(DAY(AugSun1)=1,IF(AND(YEAR(AugSun1+4)=CalendarYear,MONTH(AugSun1+4)=8),AugSun1+4,""),IF(AND(YEAR(AugSun1+11)=CalendarYear,MONTH(AugSun1+11)=8),AugSun1+11,""))</f>
        <v>45511</v>
      </c>
      <c r="N33" s="9">
        <f>IF(DAY(AugSun1)=1,IF(AND(YEAR(AugSun1+5)=CalendarYear,MONTH(AugSun1+5)=8),AugSun1+5,""),IF(AND(YEAR(AugSun1+12)=CalendarYear,MONTH(AugSun1+12)=8),AugSun1+12,""))</f>
        <v>45512</v>
      </c>
      <c r="O33" s="9">
        <f>IF(DAY(AugSun1)=1,IF(AND(YEAR(AugSun1+6)=CalendarYear,MONTH(AugSun1+6)=8),AugSun1+6,""),IF(AND(YEAR(AugSun1+13)=CalendarYear,MONTH(AugSun1+13)=8),AugSun1+13,""))</f>
        <v>45513</v>
      </c>
      <c r="P33" s="9">
        <f>IF(DAY(AugSun1)=1,IF(AND(YEAR(AugSun1+7)=CalendarYear,MONTH(AugSun1+7)=8),AugSun1+7,""),IF(AND(YEAR(AugSun1+14)=CalendarYear,MONTH(AugSun1+14)=8),AugSun1+14,""))</f>
        <v>45514</v>
      </c>
      <c r="Q33" s="9">
        <f>IF(DAY(AugSun1)=1,IF(AND(YEAR(AugSun1+8)=CalendarYear,MONTH(AugSun1+8)=8),AugSun1+8,""),IF(AND(YEAR(AugSun1+15)=CalendarYear,MONTH(AugSun1+15)=8),AugSun1+15,""))</f>
        <v>45515</v>
      </c>
      <c r="R33" s="9">
        <f>IF(DAY(AugSun1)=1,IF(AND(YEAR(AugSun1+9)=CalendarYear,MONTH(AugSun1+9)=8),AugSun1+9,""),IF(AND(YEAR(AugSun1+16)=CalendarYear,MONTH(AugSun1+16)=8),AugSun1+16,""))</f>
        <v>45516</v>
      </c>
      <c r="S33" s="9">
        <f>IF(DAY(AugSun1)=1,IF(AND(YEAR(AugSun1+10)=CalendarYear,MONTH(AugSun1+10)=8),AugSun1+10,""),IF(AND(YEAR(AugSun1+17)=CalendarYear,MONTH(AugSun1+17)=8),AugSun1+17,""))</f>
        <v>45517</v>
      </c>
      <c r="T33" s="9">
        <f>IF(DAY(AugSun1)=1,IF(AND(YEAR(AugSun1+11)=CalendarYear,MONTH(AugSun1+11)=8),AugSun1+11,""),IF(AND(YEAR(AugSun1+18)=CalendarYear,MONTH(AugSun1+18)=8),AugSun1+18,""))</f>
        <v>45518</v>
      </c>
      <c r="U33" s="9">
        <f>IF(DAY(AugSun1)=1,IF(AND(YEAR(AugSun1+12)=CalendarYear,MONTH(AugSun1+12)=8),AugSun1+12,""),IF(AND(YEAR(AugSun1+19)=CalendarYear,MONTH(AugSun1+19)=8),AugSun1+19,""))</f>
        <v>45519</v>
      </c>
      <c r="V33" s="9">
        <f>IF(DAY(AugSun1)=1,IF(AND(YEAR(AugSun1+13)=CalendarYear,MONTH(AugSun1+13)=8),AugSun1+13,""),IF(AND(YEAR(AugSun1+20)=CalendarYear,MONTH(AugSun1+20)=8),AugSun1+20,""))</f>
        <v>45520</v>
      </c>
      <c r="W33" s="9">
        <f>IF(DAY(AugSun1)=1,IF(AND(YEAR(AugSun1+14)=CalendarYear,MONTH(AugSun1+14)=8),AugSun1+14,""),IF(AND(YEAR(AugSun1+21)=CalendarYear,MONTH(AugSun1+21)=8),AugSun1+21,""))</f>
        <v>45521</v>
      </c>
      <c r="X33" s="9">
        <f>IF(DAY(AugSun1)=1,IF(AND(YEAR(AugSun1+15)=CalendarYear,MONTH(AugSun1+15)=8),AugSun1+15,""),IF(AND(YEAR(AugSun1+22)=CalendarYear,MONTH(AugSun1+22)=8),AugSun1+22,""))</f>
        <v>45522</v>
      </c>
      <c r="Y33" s="9">
        <f>IF(DAY(AugSun1)=1,IF(AND(YEAR(AugSun1+16)=CalendarYear,MONTH(AugSun1+16)=8),AugSun1+16,""),IF(AND(YEAR(AugSun1+23)=CalendarYear,MONTH(AugSun1+23)=8),AugSun1+23,""))</f>
        <v>45523</v>
      </c>
      <c r="Z33" s="9">
        <f>IF(DAY(AugSun1)=1,IF(AND(YEAR(AugSun1+17)=CalendarYear,MONTH(AugSun1+17)=8),AugSun1+17,""),IF(AND(YEAR(AugSun1+24)=CalendarYear,MONTH(AugSun1+24)=8),AugSun1+24,""))</f>
        <v>45524</v>
      </c>
      <c r="AA33" s="9">
        <f>IF(DAY(AugSun1)=1,IF(AND(YEAR(AugSun1+18)=CalendarYear,MONTH(AugSun1+18)=8),AugSun1+18,""),IF(AND(YEAR(AugSun1+25)=CalendarYear,MONTH(AugSun1+25)=8),AugSun1+25,""))</f>
        <v>45525</v>
      </c>
      <c r="AB33" s="9">
        <f>IF(DAY(AugSun1)=1,IF(AND(YEAR(AugSun1+19)=CalendarYear,MONTH(AugSun1+19)=8),AugSun1+19,""),IF(AND(YEAR(AugSun1+26)=CalendarYear,MONTH(AugSun1+26)=8),AugSun1+26,""))</f>
        <v>45526</v>
      </c>
      <c r="AC33" s="9">
        <f>IF(DAY(AugSun1)=1,IF(AND(YEAR(AugSun1+20)=CalendarYear,MONTH(AugSun1+20)=8),AugSun1+20,""),IF(AND(YEAR(AugSun1+27)=CalendarYear,MONTH(AugSun1+27)=8),AugSun1+27,""))</f>
        <v>45527</v>
      </c>
      <c r="AD33" s="9">
        <f>IF(DAY(AugSun1)=1,IF(AND(YEAR(AugSun1+21)=CalendarYear,MONTH(AugSun1+21)=8),AugSun1+21,""),IF(AND(YEAR(AugSun1+28)=CalendarYear,MONTH(AugSun1+28)=8),AugSun1+28,""))</f>
        <v>45528</v>
      </c>
      <c r="AE33" s="9">
        <f>IF(DAY(AugSun1)=1,IF(AND(YEAR(AugSun1+22)=CalendarYear,MONTH(AugSun1+22)=8),AugSun1+22,""),IF(AND(YEAR(AugSun1+29)=CalendarYear,MONTH(AugSun1+29)=8),AugSun1+29,""))</f>
        <v>45529</v>
      </c>
      <c r="AF33" s="9">
        <f>IF(DAY(AugSun1)=1,IF(AND(YEAR(AugSun1+23)=CalendarYear,MONTH(AugSun1+23)=8),AugSun1+23,""),IF(AND(YEAR(AugSun1+30)=CalendarYear,MONTH(AugSun1+30)=8),AugSun1+30,""))</f>
        <v>45530</v>
      </c>
      <c r="AG33" s="9">
        <f>IF(DAY(AugSun1)=1,IF(AND(YEAR(AugSun1+24)=CalendarYear,MONTH(AugSun1+24)=8),AugSun1+24,""),IF(AND(YEAR(AugSun1+31)=CalendarYear,MONTH(AugSun1+31)=8),AugSun1+31,""))</f>
        <v>45531</v>
      </c>
      <c r="AH33" s="9">
        <f>IF(DAY(AugSun1)=1,IF(AND(YEAR(AugSun1+25)=CalendarYear,MONTH(AugSun1+25)=8),AugSun1+25,""),IF(AND(YEAR(AugSun1+32)=CalendarYear,MONTH(AugSun1+32)=8),AugSun1+32,""))</f>
        <v>45532</v>
      </c>
      <c r="AI33" s="9">
        <f>IF(DAY(AugSun1)=1,IF(AND(YEAR(AugSun1+26)=CalendarYear,MONTH(AugSun1+26)=8),AugSun1+26,""),IF(AND(YEAR(AugSun1+33)=CalendarYear,MONTH(AugSun1+33)=8),AugSun1+33,""))</f>
        <v>45533</v>
      </c>
      <c r="AJ33" s="9">
        <f>IF(DAY(AugSun1)=1,IF(AND(YEAR(AugSun1+27)=CalendarYear,MONTH(AugSun1+27)=8),AugSun1+27,""),IF(AND(YEAR(AugSun1+34)=CalendarYear,MONTH(AugSun1+34)=8),AugSun1+34,""))</f>
        <v>45534</v>
      </c>
      <c r="AK33" s="9">
        <f>IF(DAY(AugSun1)=1,IF(AND(YEAR(AugSun1+28)=CalendarYear,MONTH(AugSun1+28)=8),AugSun1+28,""),IF(AND(YEAR(AugSun1+35)=CalendarYear,MONTH(AugSun1+35)=8),AugSun1+35,""))</f>
        <v>45535</v>
      </c>
      <c r="AL33" s="9" t="str">
        <f>IF(DAY(AugSun1)=1,IF(AND(YEAR(AugSun1+29)=CalendarYear,MONTH(AugSun1+29)=8),AugSun1+29,""),IF(AND(YEAR(AugSun1+36)=CalendarYear,MONTH(AugSun1+36)=8),AugSun1+36,""))</f>
        <v/>
      </c>
      <c r="AM33" s="10" t="str">
        <f>IF(DAY(AugSun1)=1,IF(AND(YEAR(AugSun1+30)=CalendarYear,MONTH(AugSun1+30)=8),AugSun1+30,""),IF(AND(YEAR(AugSun1+37)=CalendarYear,MONTH(AugSun1+37)=8),AugSun1+37,""))</f>
        <v/>
      </c>
      <c r="AN33" s="29"/>
    </row>
    <row r="34" spans="2:40" s="8" customFormat="1" ht="18.95" customHeight="1" x14ac:dyDescent="0.25">
      <c r="B34" s="32"/>
      <c r="C34" s="11" t="s">
        <v>0</v>
      </c>
      <c r="D34" s="11" t="s">
        <v>1</v>
      </c>
      <c r="E34" s="11" t="s">
        <v>2</v>
      </c>
      <c r="F34" s="11" t="s">
        <v>3</v>
      </c>
      <c r="G34" s="11" t="s">
        <v>4</v>
      </c>
      <c r="H34" s="11" t="s">
        <v>5</v>
      </c>
      <c r="I34" s="11" t="s">
        <v>6</v>
      </c>
      <c r="J34" s="11" t="s">
        <v>0</v>
      </c>
      <c r="K34" s="11" t="s">
        <v>1</v>
      </c>
      <c r="L34" s="11" t="s">
        <v>2</v>
      </c>
      <c r="M34" s="11" t="s">
        <v>3</v>
      </c>
      <c r="N34" s="11" t="s">
        <v>4</v>
      </c>
      <c r="O34" s="11" t="s">
        <v>5</v>
      </c>
      <c r="P34" s="11" t="s">
        <v>6</v>
      </c>
      <c r="Q34" s="11" t="s">
        <v>0</v>
      </c>
      <c r="R34" s="11" t="s">
        <v>1</v>
      </c>
      <c r="S34" s="11" t="s">
        <v>2</v>
      </c>
      <c r="T34" s="11" t="s">
        <v>3</v>
      </c>
      <c r="U34" s="11" t="s">
        <v>4</v>
      </c>
      <c r="V34" s="11" t="s">
        <v>5</v>
      </c>
      <c r="W34" s="11" t="s">
        <v>6</v>
      </c>
      <c r="X34" s="11" t="s">
        <v>0</v>
      </c>
      <c r="Y34" s="11" t="s">
        <v>1</v>
      </c>
      <c r="Z34" s="11" t="s">
        <v>2</v>
      </c>
      <c r="AA34" s="11" t="s">
        <v>3</v>
      </c>
      <c r="AB34" s="11" t="s">
        <v>4</v>
      </c>
      <c r="AC34" s="11" t="s">
        <v>5</v>
      </c>
      <c r="AD34" s="11" t="s">
        <v>6</v>
      </c>
      <c r="AE34" s="11" t="s">
        <v>0</v>
      </c>
      <c r="AF34" s="11" t="s">
        <v>1</v>
      </c>
      <c r="AG34" s="11" t="s">
        <v>2</v>
      </c>
      <c r="AH34" s="11" t="s">
        <v>3</v>
      </c>
      <c r="AI34" s="11" t="s">
        <v>4</v>
      </c>
      <c r="AJ34" s="11" t="s">
        <v>5</v>
      </c>
      <c r="AK34" s="11" t="s">
        <v>6</v>
      </c>
      <c r="AL34" s="11" t="s">
        <v>0</v>
      </c>
      <c r="AM34" s="12" t="s">
        <v>1</v>
      </c>
      <c r="AN34" s="29"/>
    </row>
    <row r="35" spans="2:40" ht="18.95" customHeight="1" x14ac:dyDescent="0.25">
      <c r="B35" s="17" t="s">
        <v>8</v>
      </c>
      <c r="C35" s="13"/>
      <c r="D35" s="13"/>
      <c r="E35" s="13"/>
      <c r="F35" s="13"/>
      <c r="G35" s="13"/>
      <c r="H35" s="13"/>
      <c r="I35" s="13"/>
      <c r="J35" s="13"/>
      <c r="K35" s="19" t="s">
        <v>12</v>
      </c>
      <c r="L35" s="13"/>
      <c r="M35" s="13"/>
      <c r="N35" s="13"/>
      <c r="O35" s="13"/>
      <c r="P35" s="13"/>
      <c r="Q35" s="13"/>
      <c r="R35" s="19" t="s">
        <v>12</v>
      </c>
      <c r="S35" s="13"/>
      <c r="T35" s="13"/>
      <c r="U35" s="13"/>
      <c r="V35" s="13"/>
      <c r="W35" s="13"/>
      <c r="X35" s="13"/>
      <c r="Y35" s="19" t="s">
        <v>12</v>
      </c>
      <c r="Z35" s="13"/>
      <c r="AA35" s="13"/>
      <c r="AB35" s="13"/>
      <c r="AC35" s="13"/>
      <c r="AD35" s="13"/>
      <c r="AE35" s="13"/>
      <c r="AF35" s="19" t="s">
        <v>12</v>
      </c>
      <c r="AG35" s="13"/>
      <c r="AH35" s="13"/>
      <c r="AI35" s="13"/>
      <c r="AJ35" s="13"/>
      <c r="AK35" s="13"/>
      <c r="AL35" s="13"/>
      <c r="AM35" s="13"/>
    </row>
    <row r="36" spans="2:40" ht="18.95" customHeight="1" x14ac:dyDescent="0.25">
      <c r="B36" s="18" t="s">
        <v>9</v>
      </c>
      <c r="C36" s="15"/>
      <c r="D36" s="15"/>
      <c r="E36" s="15"/>
      <c r="F36" s="15"/>
      <c r="G36" s="15"/>
      <c r="H36" s="15"/>
      <c r="I36" s="15"/>
      <c r="J36" s="15"/>
      <c r="K36" s="19" t="s">
        <v>12</v>
      </c>
      <c r="L36" s="15"/>
      <c r="M36" s="15"/>
      <c r="N36" s="15"/>
      <c r="O36" s="15"/>
      <c r="P36" s="15"/>
      <c r="Q36" s="15"/>
      <c r="R36" s="19" t="s">
        <v>12</v>
      </c>
      <c r="S36" s="15"/>
      <c r="T36" s="15"/>
      <c r="U36" s="15"/>
      <c r="V36" s="15"/>
      <c r="W36" s="15"/>
      <c r="X36" s="15"/>
      <c r="Y36" s="19" t="s">
        <v>12</v>
      </c>
      <c r="Z36" s="15"/>
      <c r="AA36" s="15"/>
      <c r="AB36" s="15"/>
      <c r="AC36" s="15"/>
      <c r="AD36" s="15"/>
      <c r="AE36" s="15"/>
      <c r="AF36" s="19" t="s">
        <v>12</v>
      </c>
      <c r="AG36" s="15"/>
      <c r="AH36" s="15"/>
      <c r="AI36" s="15"/>
      <c r="AJ36" s="15"/>
      <c r="AK36" s="15"/>
      <c r="AL36" s="15"/>
      <c r="AM36" s="15"/>
      <c r="AN36" s="34">
        <v>4</v>
      </c>
    </row>
    <row r="37" spans="2:40" ht="18.95" customHeight="1" x14ac:dyDescent="0.25">
      <c r="B37" s="18" t="s">
        <v>10</v>
      </c>
      <c r="C37" s="15"/>
      <c r="D37" s="15"/>
      <c r="E37" s="15"/>
      <c r="F37" s="15"/>
      <c r="G37" s="15"/>
      <c r="H37" s="15"/>
      <c r="I37" s="15"/>
      <c r="J37" s="15"/>
      <c r="K37" s="19" t="s">
        <v>12</v>
      </c>
      <c r="L37" s="15"/>
      <c r="M37" s="15"/>
      <c r="N37" s="15"/>
      <c r="O37" s="15"/>
      <c r="P37" s="15"/>
      <c r="Q37" s="15"/>
      <c r="R37" s="19" t="s">
        <v>12</v>
      </c>
      <c r="S37" s="15"/>
      <c r="T37" s="15"/>
      <c r="U37" s="15"/>
      <c r="V37" s="15"/>
      <c r="W37" s="15"/>
      <c r="X37" s="15"/>
      <c r="Y37" s="19" t="s">
        <v>12</v>
      </c>
      <c r="Z37" s="15"/>
      <c r="AA37" s="15"/>
      <c r="AB37" s="15"/>
      <c r="AC37" s="15"/>
      <c r="AD37" s="15"/>
      <c r="AE37" s="15"/>
      <c r="AF37" s="19" t="s">
        <v>12</v>
      </c>
      <c r="AG37" s="15"/>
      <c r="AH37" s="15"/>
      <c r="AI37" s="15"/>
      <c r="AJ37" s="15"/>
      <c r="AK37" s="15"/>
      <c r="AL37" s="15"/>
      <c r="AM37" s="15"/>
      <c r="AN37" s="34">
        <v>3</v>
      </c>
    </row>
    <row r="38" spans="2:40" ht="18.95" customHeight="1" x14ac:dyDescent="0.25">
      <c r="B38" s="14" t="s">
        <v>11</v>
      </c>
      <c r="C38" s="15"/>
      <c r="D38" s="15"/>
      <c r="E38" s="15"/>
      <c r="F38" s="15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15"/>
      <c r="AM38" s="15"/>
      <c r="AN38" s="28">
        <v>12</v>
      </c>
    </row>
    <row r="39" spans="2:40" ht="12" customHeight="1" x14ac:dyDescent="0.25"/>
    <row r="40" spans="2:40" s="8" customFormat="1" ht="18.95" customHeight="1" x14ac:dyDescent="0.25">
      <c r="B40" s="31">
        <f>DATE(CalendarYear,9,1)</f>
        <v>45536</v>
      </c>
      <c r="C40" s="9">
        <f>IF(DAY(SepSun1)=1,"",IF(AND(YEAR(SepSun1+1)=CalendarYear,MONTH(SepSun1+1)=9),SepSun1+1,""))</f>
        <v>45536</v>
      </c>
      <c r="D40" s="9">
        <f>IF(DAY(SepSun1)=1,"",IF(AND(YEAR(SepSun1+2)=CalendarYear,MONTH(SepSun1+2)=9),SepSun1+2,""))</f>
        <v>45537</v>
      </c>
      <c r="E40" s="9">
        <f>IF(DAY(SepSun1)=1,"",IF(AND(YEAR(SepSun1+3)=CalendarYear,MONTH(SepSun1+3)=9),SepSun1+3,""))</f>
        <v>45538</v>
      </c>
      <c r="F40" s="9">
        <f>IF(DAY(SepSun1)=1,"",IF(AND(YEAR(SepSun1+4)=CalendarYear,MONTH(SepSun1+4)=9),SepSun1+4,""))</f>
        <v>45539</v>
      </c>
      <c r="G40" s="9">
        <f>IF(DAY(SepSun1)=1,"",IF(AND(YEAR(SepSun1+5)=CalendarYear,MONTH(SepSun1+5)=9),SepSun1+5,""))</f>
        <v>45540</v>
      </c>
      <c r="H40" s="9">
        <f>IF(DAY(SepSun1)=1,"",IF(AND(YEAR(SepSun1+6)=CalendarYear,MONTH(SepSun1+6)=9),SepSun1+6,""))</f>
        <v>45541</v>
      </c>
      <c r="I40" s="9">
        <f>IF(DAY(SepSun1)=1,IF(AND(YEAR(SepSun1)=CalendarYear,MONTH(SepSun1)=9),SepSun1,""),IF(AND(YEAR(SepSun1+7)=CalendarYear,MONTH(SepSun1+7)=9),SepSun1+7,""))</f>
        <v>45542</v>
      </c>
      <c r="J40" s="9">
        <f>IF(DAY(SepSun1)=1,IF(AND(YEAR(SepSun1+1)=CalendarYear,MONTH(SepSun1+1)=9),SepSun1+1,""),IF(AND(YEAR(SepSun1+8)=CalendarYear,MONTH(SepSun1+8)=9),SepSun1+8,""))</f>
        <v>45543</v>
      </c>
      <c r="K40" s="9">
        <f>IF(DAY(SepSun1)=1,IF(AND(YEAR(SepSun1+2)=CalendarYear,MONTH(SepSun1+2)=9),SepSun1+2,""),IF(AND(YEAR(SepSun1+9)=CalendarYear,MONTH(SepSun1+9)=9),SepSun1+9,""))</f>
        <v>45544</v>
      </c>
      <c r="L40" s="9">
        <f>IF(DAY(SepSun1)=1,IF(AND(YEAR(SepSun1+3)=CalendarYear,MONTH(SepSun1+3)=9),SepSun1+3,""),IF(AND(YEAR(SepSun1+10)=CalendarYear,MONTH(SepSun1+10)=9),SepSun1+10,""))</f>
        <v>45545</v>
      </c>
      <c r="M40" s="9">
        <f>IF(DAY(SepSun1)=1,IF(AND(YEAR(SepSun1+4)=CalendarYear,MONTH(SepSun1+4)=9),SepSun1+4,""),IF(AND(YEAR(SepSun1+11)=CalendarYear,MONTH(SepSun1+11)=9),SepSun1+11,""))</f>
        <v>45546</v>
      </c>
      <c r="N40" s="9">
        <f>IF(DAY(SepSun1)=1,IF(AND(YEAR(SepSun1+5)=CalendarYear,MONTH(SepSun1+5)=9),SepSun1+5,""),IF(AND(YEAR(SepSun1+12)=CalendarYear,MONTH(SepSun1+12)=9),SepSun1+12,""))</f>
        <v>45547</v>
      </c>
      <c r="O40" s="9">
        <f>IF(DAY(SepSun1)=1,IF(AND(YEAR(SepSun1+6)=CalendarYear,MONTH(SepSun1+6)=9),SepSun1+6,""),IF(AND(YEAR(SepSun1+13)=CalendarYear,MONTH(SepSun1+13)=9),SepSun1+13,""))</f>
        <v>45548</v>
      </c>
      <c r="P40" s="9">
        <f>IF(DAY(SepSun1)=1,IF(AND(YEAR(SepSun1+7)=CalendarYear,MONTH(SepSun1+7)=9),SepSun1+7,""),IF(AND(YEAR(SepSun1+14)=CalendarYear,MONTH(SepSun1+14)=9),SepSun1+14,""))</f>
        <v>45549</v>
      </c>
      <c r="Q40" s="9">
        <f>IF(DAY(SepSun1)=1,IF(AND(YEAR(SepSun1+8)=CalendarYear,MONTH(SepSun1+8)=9),SepSun1+8,""),IF(AND(YEAR(SepSun1+15)=CalendarYear,MONTH(SepSun1+15)=9),SepSun1+15,""))</f>
        <v>45550</v>
      </c>
      <c r="R40" s="9">
        <f>IF(DAY(SepSun1)=1,IF(AND(YEAR(SepSun1+9)=CalendarYear,MONTH(SepSun1+9)=9),SepSun1+9,""),IF(AND(YEAR(SepSun1+16)=CalendarYear,MONTH(SepSun1+16)=9),SepSun1+16,""))</f>
        <v>45551</v>
      </c>
      <c r="S40" s="9">
        <f>IF(DAY(SepSun1)=1,IF(AND(YEAR(SepSun1+10)=CalendarYear,MONTH(SepSun1+10)=9),SepSun1+10,""),IF(AND(YEAR(SepSun1+17)=CalendarYear,MONTH(SepSun1+17)=9),SepSun1+17,""))</f>
        <v>45552</v>
      </c>
      <c r="T40" s="9">
        <f>IF(DAY(SepSun1)=1,IF(AND(YEAR(SepSun1+11)=CalendarYear,MONTH(SepSun1+11)=9),SepSun1+11,""),IF(AND(YEAR(SepSun1+18)=CalendarYear,MONTH(SepSun1+18)=9),SepSun1+18,""))</f>
        <v>45553</v>
      </c>
      <c r="U40" s="9">
        <f>IF(DAY(SepSun1)=1,IF(AND(YEAR(SepSun1+12)=CalendarYear,MONTH(SepSun1+12)=9),SepSun1+12,""),IF(AND(YEAR(SepSun1+19)=CalendarYear,MONTH(SepSun1+19)=9),SepSun1+19,""))</f>
        <v>45554</v>
      </c>
      <c r="V40" s="9">
        <f>IF(DAY(SepSun1)=1,IF(AND(YEAR(SepSun1+13)=CalendarYear,MONTH(SepSun1+13)=9),SepSun1+13,""),IF(AND(YEAR(SepSun1+20)=CalendarYear,MONTH(SepSun1+20)=9),SepSun1+20,""))</f>
        <v>45555</v>
      </c>
      <c r="W40" s="9">
        <f>IF(DAY(SepSun1)=1,IF(AND(YEAR(SepSun1+14)=CalendarYear,MONTH(SepSun1+14)=9),SepSun1+14,""),IF(AND(YEAR(SepSun1+21)=CalendarYear,MONTH(SepSun1+21)=9),SepSun1+21,""))</f>
        <v>45556</v>
      </c>
      <c r="X40" s="9">
        <f>IF(DAY(SepSun1)=1,IF(AND(YEAR(SepSun1+15)=CalendarYear,MONTH(SepSun1+15)=9),SepSun1+15,""),IF(AND(YEAR(SepSun1+22)=CalendarYear,MONTH(SepSun1+22)=9),SepSun1+22,""))</f>
        <v>45557</v>
      </c>
      <c r="Y40" s="9">
        <f>IF(DAY(SepSun1)=1,IF(AND(YEAR(SepSun1+16)=CalendarYear,MONTH(SepSun1+16)=9),SepSun1+16,""),IF(AND(YEAR(SepSun1+23)=CalendarYear,MONTH(SepSun1+23)=9),SepSun1+23,""))</f>
        <v>45558</v>
      </c>
      <c r="Z40" s="9">
        <f>IF(DAY(SepSun1)=1,IF(AND(YEAR(SepSun1+17)=CalendarYear,MONTH(SepSun1+17)=9),SepSun1+17,""),IF(AND(YEAR(SepSun1+24)=CalendarYear,MONTH(SepSun1+24)=9),SepSun1+24,""))</f>
        <v>45559</v>
      </c>
      <c r="AA40" s="9">
        <f>IF(DAY(SepSun1)=1,IF(AND(YEAR(SepSun1+18)=CalendarYear,MONTH(SepSun1+18)=9),SepSun1+18,""),IF(AND(YEAR(SepSun1+25)=CalendarYear,MONTH(SepSun1+25)=9),SepSun1+25,""))</f>
        <v>45560</v>
      </c>
      <c r="AB40" s="9">
        <f>IF(DAY(SepSun1)=1,IF(AND(YEAR(SepSun1+19)=CalendarYear,MONTH(SepSun1+19)=9),SepSun1+19,""),IF(AND(YEAR(SepSun1+26)=CalendarYear,MONTH(SepSun1+26)=9),SepSun1+26,""))</f>
        <v>45561</v>
      </c>
      <c r="AC40" s="9">
        <f>IF(DAY(SepSun1)=1,IF(AND(YEAR(SepSun1+20)=CalendarYear,MONTH(SepSun1+20)=9),SepSun1+20,""),IF(AND(YEAR(SepSun1+27)=CalendarYear,MONTH(SepSun1+27)=9),SepSun1+27,""))</f>
        <v>45562</v>
      </c>
      <c r="AD40" s="9">
        <f>IF(DAY(SepSun1)=1,IF(AND(YEAR(SepSun1+21)=CalendarYear,MONTH(SepSun1+21)=9),SepSun1+21,""),IF(AND(YEAR(SepSun1+28)=CalendarYear,MONTH(SepSun1+28)=9),SepSun1+28,""))</f>
        <v>45563</v>
      </c>
      <c r="AE40" s="9">
        <f>IF(DAY(SepSun1)=1,IF(AND(YEAR(SepSun1+22)=CalendarYear,MONTH(SepSun1+22)=9),SepSun1+22,""),IF(AND(YEAR(SepSun1+29)=CalendarYear,MONTH(SepSun1+29)=9),SepSun1+29,""))</f>
        <v>45564</v>
      </c>
      <c r="AF40" s="9">
        <f>IF(DAY(SepSun1)=1,IF(AND(YEAR(SepSun1+23)=CalendarYear,MONTH(SepSun1+23)=9),SepSun1+23,""),IF(AND(YEAR(SepSun1+30)=CalendarYear,MONTH(SepSun1+30)=9),SepSun1+30,""))</f>
        <v>45565</v>
      </c>
      <c r="AG40" s="9" t="str">
        <f>IF(DAY(SepSun1)=1,IF(AND(YEAR(SepSun1+24)=CalendarYear,MONTH(SepSun1+24)=9),SepSun1+24,""),IF(AND(YEAR(SepSun1+31)=CalendarYear,MONTH(SepSun1+31)=9),SepSun1+31,""))</f>
        <v/>
      </c>
      <c r="AH40" s="9" t="str">
        <f>IF(DAY(SepSun1)=1,IF(AND(YEAR(SepSun1+25)=CalendarYear,MONTH(SepSun1+25)=9),SepSun1+25,""),IF(AND(YEAR(SepSun1+32)=CalendarYear,MONTH(SepSun1+32)=9),SepSun1+32,""))</f>
        <v/>
      </c>
      <c r="AI40" s="9" t="str">
        <f>IF(DAY(SepSun1)=1,IF(AND(YEAR(SepSun1+26)=CalendarYear,MONTH(SepSun1+26)=9),SepSun1+26,""),IF(AND(YEAR(SepSun1+33)=CalendarYear,MONTH(SepSun1+33)=9),SepSun1+33,""))</f>
        <v/>
      </c>
      <c r="AJ40" s="9" t="str">
        <f>IF(DAY(SepSun1)=1,IF(AND(YEAR(SepSun1+27)=CalendarYear,MONTH(SepSun1+27)=9),SepSun1+27,""),IF(AND(YEAR(SepSun1+34)=CalendarYear,MONTH(SepSun1+34)=9),SepSun1+34,""))</f>
        <v/>
      </c>
      <c r="AK40" s="9" t="str">
        <f>IF(DAY(SepSun1)=1,IF(AND(YEAR(SepSun1+28)=CalendarYear,MONTH(SepSun1+28)=9),SepSun1+28,""),IF(AND(YEAR(SepSun1+35)=CalendarYear,MONTH(SepSun1+35)=9),SepSun1+35,""))</f>
        <v/>
      </c>
      <c r="AL40" s="9" t="str">
        <f>IF(DAY(SepSun1)=1,IF(AND(YEAR(SepSun1+29)=CalendarYear,MONTH(SepSun1+29)=9),SepSun1+29,""),IF(AND(YEAR(SepSun1+36)=CalendarYear,MONTH(SepSun1+36)=9),SepSun1+36,""))</f>
        <v/>
      </c>
      <c r="AM40" s="10" t="str">
        <f>IF(DAY(SepSun1)=1,IF(AND(YEAR(SepSun1+30)=CalendarYear,MONTH(SepSun1+30)=9),SepSun1+30,""),IF(AND(YEAR(SepSun1+37)=CalendarYear,MONTH(SepSun1+37)=9),SepSun1+37,""))</f>
        <v/>
      </c>
      <c r="AN40" s="29"/>
    </row>
    <row r="41" spans="2:40" s="8" customFormat="1" ht="18.95" customHeight="1" x14ac:dyDescent="0.25">
      <c r="B41" s="32"/>
      <c r="C41" s="11" t="s">
        <v>0</v>
      </c>
      <c r="D41" s="11" t="s">
        <v>1</v>
      </c>
      <c r="E41" s="11" t="s">
        <v>2</v>
      </c>
      <c r="F41" s="11" t="s">
        <v>3</v>
      </c>
      <c r="G41" s="11" t="s">
        <v>4</v>
      </c>
      <c r="H41" s="11" t="s">
        <v>5</v>
      </c>
      <c r="I41" s="11" t="s">
        <v>6</v>
      </c>
      <c r="J41" s="11" t="s">
        <v>0</v>
      </c>
      <c r="K41" s="11" t="s">
        <v>1</v>
      </c>
      <c r="L41" s="11" t="s">
        <v>2</v>
      </c>
      <c r="M41" s="11" t="s">
        <v>3</v>
      </c>
      <c r="N41" s="11" t="s">
        <v>4</v>
      </c>
      <c r="O41" s="11" t="s">
        <v>5</v>
      </c>
      <c r="P41" s="11" t="s">
        <v>6</v>
      </c>
      <c r="Q41" s="11" t="s">
        <v>0</v>
      </c>
      <c r="R41" s="11" t="s">
        <v>1</v>
      </c>
      <c r="S41" s="11" t="s">
        <v>2</v>
      </c>
      <c r="T41" s="11" t="s">
        <v>3</v>
      </c>
      <c r="U41" s="11" t="s">
        <v>4</v>
      </c>
      <c r="V41" s="11" t="s">
        <v>5</v>
      </c>
      <c r="W41" s="11" t="s">
        <v>6</v>
      </c>
      <c r="X41" s="11" t="s">
        <v>0</v>
      </c>
      <c r="Y41" s="11" t="s">
        <v>1</v>
      </c>
      <c r="Z41" s="11" t="s">
        <v>2</v>
      </c>
      <c r="AA41" s="11" t="s">
        <v>3</v>
      </c>
      <c r="AB41" s="11" t="s">
        <v>4</v>
      </c>
      <c r="AC41" s="11" t="s">
        <v>5</v>
      </c>
      <c r="AD41" s="11" t="s">
        <v>6</v>
      </c>
      <c r="AE41" s="11" t="s">
        <v>0</v>
      </c>
      <c r="AF41" s="11" t="s">
        <v>1</v>
      </c>
      <c r="AG41" s="11" t="s">
        <v>2</v>
      </c>
      <c r="AH41" s="11" t="s">
        <v>3</v>
      </c>
      <c r="AI41" s="11" t="s">
        <v>4</v>
      </c>
      <c r="AJ41" s="11" t="s">
        <v>5</v>
      </c>
      <c r="AK41" s="11" t="s">
        <v>6</v>
      </c>
      <c r="AL41" s="11" t="s">
        <v>0</v>
      </c>
      <c r="AM41" s="12" t="s">
        <v>1</v>
      </c>
      <c r="AN41" s="29"/>
    </row>
    <row r="42" spans="2:40" ht="18.95" customHeight="1" x14ac:dyDescent="0.25">
      <c r="B42" s="17" t="s">
        <v>8</v>
      </c>
      <c r="C42" s="13"/>
      <c r="D42" s="19" t="s">
        <v>12</v>
      </c>
      <c r="E42" s="13"/>
      <c r="F42" s="13"/>
      <c r="G42" s="13"/>
      <c r="H42" s="13"/>
      <c r="I42" s="13"/>
      <c r="J42" s="13"/>
      <c r="K42" s="19" t="s">
        <v>12</v>
      </c>
      <c r="L42" s="13"/>
      <c r="M42" s="13"/>
      <c r="N42" s="13"/>
      <c r="O42" s="13"/>
      <c r="P42" s="13"/>
      <c r="Q42" s="13"/>
      <c r="R42" s="19" t="s">
        <v>12</v>
      </c>
      <c r="S42" s="13"/>
      <c r="T42" s="13"/>
      <c r="U42" s="13"/>
      <c r="V42" s="13"/>
      <c r="W42" s="13"/>
      <c r="X42" s="13"/>
      <c r="Y42" s="19" t="s">
        <v>12</v>
      </c>
      <c r="Z42" s="13"/>
      <c r="AA42" s="13"/>
      <c r="AB42" s="13"/>
      <c r="AC42" s="13"/>
      <c r="AD42" s="13"/>
      <c r="AE42" s="13"/>
      <c r="AF42" s="19" t="s">
        <v>12</v>
      </c>
      <c r="AG42" s="13"/>
      <c r="AH42" s="13"/>
      <c r="AI42" s="13"/>
      <c r="AJ42" s="13"/>
      <c r="AK42" s="13"/>
      <c r="AL42" s="13"/>
      <c r="AM42" s="13"/>
    </row>
    <row r="43" spans="2:40" ht="18.95" customHeight="1" x14ac:dyDescent="0.25">
      <c r="B43" s="18" t="s">
        <v>9</v>
      </c>
      <c r="C43" s="15"/>
      <c r="D43" s="19" t="s">
        <v>12</v>
      </c>
      <c r="E43" s="15"/>
      <c r="F43" s="15"/>
      <c r="G43" s="15"/>
      <c r="H43" s="15"/>
      <c r="I43" s="15"/>
      <c r="J43" s="15"/>
      <c r="K43" s="19" t="s">
        <v>12</v>
      </c>
      <c r="L43" s="15"/>
      <c r="M43" s="15"/>
      <c r="N43" s="15"/>
      <c r="O43" s="15"/>
      <c r="P43" s="15"/>
      <c r="Q43" s="15"/>
      <c r="R43" s="19" t="s">
        <v>12</v>
      </c>
      <c r="S43" s="15"/>
      <c r="T43" s="15"/>
      <c r="U43" s="15"/>
      <c r="V43" s="15"/>
      <c r="W43" s="15"/>
      <c r="X43" s="15"/>
      <c r="Y43" s="19" t="s">
        <v>12</v>
      </c>
      <c r="Z43" s="15"/>
      <c r="AA43" s="15"/>
      <c r="AB43" s="15"/>
      <c r="AC43" s="15"/>
      <c r="AD43" s="15"/>
      <c r="AE43" s="15"/>
      <c r="AF43" s="19" t="s">
        <v>12</v>
      </c>
      <c r="AG43" s="15"/>
      <c r="AH43" s="15"/>
      <c r="AI43" s="15"/>
      <c r="AJ43" s="15"/>
      <c r="AK43" s="15"/>
      <c r="AL43" s="15"/>
      <c r="AM43" s="15"/>
      <c r="AN43" s="34">
        <v>5</v>
      </c>
    </row>
    <row r="44" spans="2:40" ht="18.95" customHeight="1" x14ac:dyDescent="0.25">
      <c r="B44" s="18" t="s">
        <v>10</v>
      </c>
      <c r="C44" s="15"/>
      <c r="D44" s="19" t="s">
        <v>12</v>
      </c>
      <c r="E44" s="15"/>
      <c r="F44" s="15"/>
      <c r="G44" s="15"/>
      <c r="H44" s="15"/>
      <c r="I44" s="15"/>
      <c r="J44" s="15"/>
      <c r="K44" s="19" t="s">
        <v>12</v>
      </c>
      <c r="L44" s="15"/>
      <c r="M44" s="15"/>
      <c r="N44" s="15"/>
      <c r="O44" s="15"/>
      <c r="P44" s="15"/>
      <c r="Q44" s="15"/>
      <c r="R44" s="19" t="s">
        <v>12</v>
      </c>
      <c r="S44" s="15"/>
      <c r="T44" s="15"/>
      <c r="U44" s="15"/>
      <c r="V44" s="15"/>
      <c r="W44" s="15"/>
      <c r="X44" s="15"/>
      <c r="Y44" s="19" t="s">
        <v>12</v>
      </c>
      <c r="Z44" s="15"/>
      <c r="AA44" s="15"/>
      <c r="AB44" s="15"/>
      <c r="AC44" s="15"/>
      <c r="AD44" s="15"/>
      <c r="AE44" s="15"/>
      <c r="AF44" s="19" t="s">
        <v>12</v>
      </c>
      <c r="AG44" s="15"/>
      <c r="AH44" s="15"/>
      <c r="AI44" s="15"/>
      <c r="AJ44" s="15"/>
      <c r="AK44" s="15"/>
      <c r="AL44" s="15"/>
      <c r="AM44" s="15"/>
      <c r="AN44" s="34">
        <v>3</v>
      </c>
    </row>
    <row r="45" spans="2:40" ht="18.95" customHeight="1" x14ac:dyDescent="0.25">
      <c r="B45" s="14" t="s">
        <v>11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5"/>
      <c r="AH45" s="15"/>
      <c r="AI45" s="15"/>
      <c r="AJ45" s="15"/>
      <c r="AK45" s="15"/>
      <c r="AL45" s="15"/>
      <c r="AM45" s="15"/>
      <c r="AN45" s="28">
        <v>15</v>
      </c>
    </row>
    <row r="46" spans="2:40" ht="12" customHeight="1" x14ac:dyDescent="0.25"/>
    <row r="47" spans="2:40" s="8" customFormat="1" ht="18.95" customHeight="1" x14ac:dyDescent="0.25">
      <c r="B47" s="31">
        <f>DATE(CalendarYear,10,1)</f>
        <v>45566</v>
      </c>
      <c r="C47" s="9" t="str">
        <f>IF(DAY(OctSun1)=1,"",IF(AND(YEAR(OctSun1+1)=CalendarYear,MONTH(OctSun1+1)=10),OctSun1+1,""))</f>
        <v/>
      </c>
      <c r="D47" s="9" t="str">
        <f>IF(DAY(OctSun1)=1,"",IF(AND(YEAR(OctSun1+2)=CalendarYear,MONTH(OctSun1+2)=10),OctSun1+2,""))</f>
        <v/>
      </c>
      <c r="E47" s="9">
        <f>IF(DAY(OctSun1)=1,"",IF(AND(YEAR(OctSun1+3)=CalendarYear,MONTH(OctSun1+3)=10),OctSun1+3,""))</f>
        <v>45566</v>
      </c>
      <c r="F47" s="9">
        <f>IF(DAY(OctSun1)=1,"",IF(AND(YEAR(OctSun1+4)=CalendarYear,MONTH(OctSun1+4)=10),OctSun1+4,""))</f>
        <v>45567</v>
      </c>
      <c r="G47" s="9">
        <f>IF(DAY(OctSun1)=1,"",IF(AND(YEAR(OctSun1+5)=CalendarYear,MONTH(OctSun1+5)=10),OctSun1+5,""))</f>
        <v>45568</v>
      </c>
      <c r="H47" s="9">
        <f>IF(DAY(OctSun1)=1,"",IF(AND(YEAR(OctSun1+6)=CalendarYear,MONTH(OctSun1+6)=10),OctSun1+6,""))</f>
        <v>45569</v>
      </c>
      <c r="I47" s="9">
        <f>IF(DAY(OctSun1)=1,IF(AND(YEAR(OctSun1)=CalendarYear,MONTH(OctSun1)=10),OctSun1,""),IF(AND(YEAR(OctSun1+7)=CalendarYear,MONTH(OctSun1+7)=10),OctSun1+7,""))</f>
        <v>45570</v>
      </c>
      <c r="J47" s="9">
        <f>IF(DAY(OctSun1)=1,IF(AND(YEAR(OctSun1+1)=CalendarYear,MONTH(OctSun1+1)=10),OctSun1+1,""),IF(AND(YEAR(OctSun1+8)=CalendarYear,MONTH(OctSun1+8)=10),OctSun1+8,""))</f>
        <v>45571</v>
      </c>
      <c r="K47" s="9">
        <f>IF(DAY(OctSun1)=1,IF(AND(YEAR(OctSun1+2)=CalendarYear,MONTH(OctSun1+2)=10),OctSun1+2,""),IF(AND(YEAR(OctSun1+9)=CalendarYear,MONTH(OctSun1+9)=10),OctSun1+9,""))</f>
        <v>45572</v>
      </c>
      <c r="L47" s="9">
        <f>IF(DAY(OctSun1)=1,IF(AND(YEAR(OctSun1+3)=CalendarYear,MONTH(OctSun1+3)=10),OctSun1+3,""),IF(AND(YEAR(OctSun1+10)=CalendarYear,MONTH(OctSun1+10)=10),OctSun1+10,""))</f>
        <v>45573</v>
      </c>
      <c r="M47" s="9">
        <f>IF(DAY(OctSun1)=1,IF(AND(YEAR(OctSun1+4)=CalendarYear,MONTH(OctSun1+4)=10),OctSun1+4,""),IF(AND(YEAR(OctSun1+11)=CalendarYear,MONTH(OctSun1+11)=10),OctSun1+11,""))</f>
        <v>45574</v>
      </c>
      <c r="N47" s="9">
        <f>IF(DAY(OctSun1)=1,IF(AND(YEAR(OctSun1+5)=CalendarYear,MONTH(OctSun1+5)=10),OctSun1+5,""),IF(AND(YEAR(OctSun1+12)=CalendarYear,MONTH(OctSun1+12)=10),OctSun1+12,""))</f>
        <v>45575</v>
      </c>
      <c r="O47" s="9">
        <f>IF(DAY(OctSun1)=1,IF(AND(YEAR(OctSun1+6)=CalendarYear,MONTH(OctSun1+6)=10),OctSun1+6,""),IF(AND(YEAR(OctSun1+13)=CalendarYear,MONTH(OctSun1+13)=10),OctSun1+13,""))</f>
        <v>45576</v>
      </c>
      <c r="P47" s="9">
        <f>IF(DAY(OctSun1)=1,IF(AND(YEAR(OctSun1+7)=CalendarYear,MONTH(OctSun1+7)=10),OctSun1+7,""),IF(AND(YEAR(OctSun1+14)=CalendarYear,MONTH(OctSun1+14)=10),OctSun1+14,""))</f>
        <v>45577</v>
      </c>
      <c r="Q47" s="9">
        <f>IF(DAY(OctSun1)=1,IF(AND(YEAR(OctSun1+8)=CalendarYear,MONTH(OctSun1+8)=10),OctSun1+8,""),IF(AND(YEAR(OctSun1+15)=CalendarYear,MONTH(OctSun1+15)=10),OctSun1+15,""))</f>
        <v>45578</v>
      </c>
      <c r="R47" s="9">
        <f>IF(DAY(OctSun1)=1,IF(AND(YEAR(OctSun1+9)=CalendarYear,MONTH(OctSun1+9)=10),OctSun1+9,""),IF(AND(YEAR(OctSun1+16)=CalendarYear,MONTH(OctSun1+16)=10),OctSun1+16,""))</f>
        <v>45579</v>
      </c>
      <c r="S47" s="9">
        <f>IF(DAY(OctSun1)=1,IF(AND(YEAR(OctSun1+10)=CalendarYear,MONTH(OctSun1+10)=10),OctSun1+10,""),IF(AND(YEAR(OctSun1+17)=CalendarYear,MONTH(OctSun1+17)=10),OctSun1+17,""))</f>
        <v>45580</v>
      </c>
      <c r="T47" s="9">
        <f>IF(DAY(OctSun1)=1,IF(AND(YEAR(OctSun1+11)=CalendarYear,MONTH(OctSun1+11)=10),OctSun1+11,""),IF(AND(YEAR(OctSun1+18)=CalendarYear,MONTH(OctSun1+18)=10),OctSun1+18,""))</f>
        <v>45581</v>
      </c>
      <c r="U47" s="9">
        <f>IF(DAY(OctSun1)=1,IF(AND(YEAR(OctSun1+12)=CalendarYear,MONTH(OctSun1+12)=10),OctSun1+12,""),IF(AND(YEAR(OctSun1+19)=CalendarYear,MONTH(OctSun1+19)=10),OctSun1+19,""))</f>
        <v>45582</v>
      </c>
      <c r="V47" s="9">
        <f>IF(DAY(OctSun1)=1,IF(AND(YEAR(OctSun1+13)=CalendarYear,MONTH(OctSun1+13)=10),OctSun1+13,""),IF(AND(YEAR(OctSun1+20)=CalendarYear,MONTH(OctSun1+20)=10),OctSun1+20,""))</f>
        <v>45583</v>
      </c>
      <c r="W47" s="9">
        <f>IF(DAY(OctSun1)=1,IF(AND(YEAR(OctSun1+14)=CalendarYear,MONTH(OctSun1+14)=10),OctSun1+14,""),IF(AND(YEAR(OctSun1+21)=CalendarYear,MONTH(OctSun1+21)=10),OctSun1+21,""))</f>
        <v>45584</v>
      </c>
      <c r="X47" s="9">
        <f>IF(DAY(OctSun1)=1,IF(AND(YEAR(OctSun1+15)=CalendarYear,MONTH(OctSun1+15)=10),OctSun1+15,""),IF(AND(YEAR(OctSun1+22)=CalendarYear,MONTH(OctSun1+22)=10),OctSun1+22,""))</f>
        <v>45585</v>
      </c>
      <c r="Y47" s="9">
        <f>IF(DAY(OctSun1)=1,IF(AND(YEAR(OctSun1+16)=CalendarYear,MONTH(OctSun1+16)=10),OctSun1+16,""),IF(AND(YEAR(OctSun1+23)=CalendarYear,MONTH(OctSun1+23)=10),OctSun1+23,""))</f>
        <v>45586</v>
      </c>
      <c r="Z47" s="9">
        <f>IF(DAY(OctSun1)=1,IF(AND(YEAR(OctSun1+17)=CalendarYear,MONTH(OctSun1+17)=10),OctSun1+17,""),IF(AND(YEAR(OctSun1+24)=CalendarYear,MONTH(OctSun1+24)=10),OctSun1+24,""))</f>
        <v>45587</v>
      </c>
      <c r="AA47" s="9">
        <f>IF(DAY(OctSun1)=1,IF(AND(YEAR(OctSun1+18)=CalendarYear,MONTH(OctSun1+18)=10),OctSun1+18,""),IF(AND(YEAR(OctSun1+25)=CalendarYear,MONTH(OctSun1+25)=10),OctSun1+25,""))</f>
        <v>45588</v>
      </c>
      <c r="AB47" s="9">
        <f>IF(DAY(OctSun1)=1,IF(AND(YEAR(OctSun1+19)=CalendarYear,MONTH(OctSun1+19)=10),OctSun1+19,""),IF(AND(YEAR(OctSun1+26)=CalendarYear,MONTH(OctSun1+26)=10),OctSun1+26,""))</f>
        <v>45589</v>
      </c>
      <c r="AC47" s="9">
        <f>IF(DAY(OctSun1)=1,IF(AND(YEAR(OctSun1+20)=CalendarYear,MONTH(OctSun1+20)=10),OctSun1+20,""),IF(AND(YEAR(OctSun1+27)=CalendarYear,MONTH(OctSun1+27)=10),OctSun1+27,""))</f>
        <v>45590</v>
      </c>
      <c r="AD47" s="9">
        <f>IF(DAY(OctSun1)=1,IF(AND(YEAR(OctSun1+21)=CalendarYear,MONTH(OctSun1+21)=10),OctSun1+21,""),IF(AND(YEAR(OctSun1+28)=CalendarYear,MONTH(OctSun1+28)=10),OctSun1+28,""))</f>
        <v>45591</v>
      </c>
      <c r="AE47" s="9">
        <f>IF(DAY(OctSun1)=1,IF(AND(YEAR(OctSun1+22)=CalendarYear,MONTH(OctSun1+22)=10),OctSun1+22,""),IF(AND(YEAR(OctSun1+29)=CalendarYear,MONTH(OctSun1+29)=10),OctSun1+29,""))</f>
        <v>45592</v>
      </c>
      <c r="AF47" s="9">
        <f>IF(DAY(OctSun1)=1,IF(AND(YEAR(OctSun1+23)=CalendarYear,MONTH(OctSun1+23)=10),OctSun1+23,""),IF(AND(YEAR(OctSun1+30)=CalendarYear,MONTH(OctSun1+30)=10),OctSun1+30,""))</f>
        <v>45593</v>
      </c>
      <c r="AG47" s="9">
        <f>IF(DAY(OctSun1)=1,IF(AND(YEAR(OctSun1+24)=CalendarYear,MONTH(OctSun1+24)=10),OctSun1+24,""),IF(AND(YEAR(OctSun1+31)=CalendarYear,MONTH(OctSun1+31)=10),OctSun1+31,""))</f>
        <v>45594</v>
      </c>
      <c r="AH47" s="9">
        <f>IF(DAY(OctSun1)=1,IF(AND(YEAR(OctSun1+25)=CalendarYear,MONTH(OctSun1+25)=10),OctSun1+25,""),IF(AND(YEAR(OctSun1+32)=CalendarYear,MONTH(OctSun1+32)=10),OctSun1+32,""))</f>
        <v>45595</v>
      </c>
      <c r="AI47" s="9">
        <f>IF(DAY(OctSun1)=1,IF(AND(YEAR(OctSun1+26)=CalendarYear,MONTH(OctSun1+26)=10),OctSun1+26,""),IF(AND(YEAR(OctSun1+33)=CalendarYear,MONTH(OctSun1+33)=10),OctSun1+33,""))</f>
        <v>45596</v>
      </c>
      <c r="AJ47" s="9" t="str">
        <f>IF(DAY(OctSun1)=1,IF(AND(YEAR(OctSun1+27)=CalendarYear,MONTH(OctSun1+27)=10),OctSun1+27,""),IF(AND(YEAR(OctSun1+34)=CalendarYear,MONTH(OctSun1+34)=10),OctSun1+34,""))</f>
        <v/>
      </c>
      <c r="AK47" s="9" t="str">
        <f>IF(DAY(OctSun1)=1,IF(AND(YEAR(OctSun1+28)=CalendarYear,MONTH(OctSun1+28)=10),OctSun1+28,""),IF(AND(YEAR(OctSun1+35)=CalendarYear,MONTH(OctSun1+35)=10),OctSun1+35,""))</f>
        <v/>
      </c>
      <c r="AL47" s="9" t="str">
        <f>IF(DAY(OctSun1)=1,IF(AND(YEAR(OctSun1+29)=CalendarYear,MONTH(OctSun1+29)=10),OctSun1+29,""),IF(AND(YEAR(OctSun1+36)=CalendarYear,MONTH(OctSun1+36)=10),OctSun1+36,""))</f>
        <v/>
      </c>
      <c r="AM47" s="10" t="str">
        <f>IF(DAY(OctSun1)=1,IF(AND(YEAR(OctSun1+30)=CalendarYear,MONTH(OctSun1+30)=10),OctSun1+30,""),IF(AND(YEAR(OctSun1+37)=CalendarYear,MONTH(OctSun1+37)=10),OctSun1+37,""))</f>
        <v/>
      </c>
      <c r="AN47" s="29"/>
    </row>
    <row r="48" spans="2:40" s="8" customFormat="1" ht="18.95" customHeight="1" x14ac:dyDescent="0.25">
      <c r="B48" s="32"/>
      <c r="C48" s="11" t="s">
        <v>0</v>
      </c>
      <c r="D48" s="11" t="s">
        <v>1</v>
      </c>
      <c r="E48" s="11" t="s">
        <v>2</v>
      </c>
      <c r="F48" s="11" t="s">
        <v>3</v>
      </c>
      <c r="G48" s="11" t="s">
        <v>4</v>
      </c>
      <c r="H48" s="11" t="s">
        <v>5</v>
      </c>
      <c r="I48" s="11" t="s">
        <v>6</v>
      </c>
      <c r="J48" s="11" t="s">
        <v>0</v>
      </c>
      <c r="K48" s="11" t="s">
        <v>1</v>
      </c>
      <c r="L48" s="11" t="s">
        <v>2</v>
      </c>
      <c r="M48" s="11" t="s">
        <v>3</v>
      </c>
      <c r="N48" s="11" t="s">
        <v>4</v>
      </c>
      <c r="O48" s="11" t="s">
        <v>5</v>
      </c>
      <c r="P48" s="11" t="s">
        <v>6</v>
      </c>
      <c r="Q48" s="11" t="s">
        <v>0</v>
      </c>
      <c r="R48" s="11" t="s">
        <v>1</v>
      </c>
      <c r="S48" s="11" t="s">
        <v>2</v>
      </c>
      <c r="T48" s="11" t="s">
        <v>3</v>
      </c>
      <c r="U48" s="11" t="s">
        <v>4</v>
      </c>
      <c r="V48" s="11" t="s">
        <v>5</v>
      </c>
      <c r="W48" s="11" t="s">
        <v>6</v>
      </c>
      <c r="X48" s="11" t="s">
        <v>0</v>
      </c>
      <c r="Y48" s="11" t="s">
        <v>1</v>
      </c>
      <c r="Z48" s="11" t="s">
        <v>2</v>
      </c>
      <c r="AA48" s="11" t="s">
        <v>3</v>
      </c>
      <c r="AB48" s="11" t="s">
        <v>4</v>
      </c>
      <c r="AC48" s="11" t="s">
        <v>5</v>
      </c>
      <c r="AD48" s="11" t="s">
        <v>6</v>
      </c>
      <c r="AE48" s="11" t="s">
        <v>0</v>
      </c>
      <c r="AF48" s="11" t="s">
        <v>1</v>
      </c>
      <c r="AG48" s="11" t="s">
        <v>2</v>
      </c>
      <c r="AH48" s="11" t="s">
        <v>3</v>
      </c>
      <c r="AI48" s="11" t="s">
        <v>4</v>
      </c>
      <c r="AJ48" s="11" t="s">
        <v>5</v>
      </c>
      <c r="AK48" s="11" t="s">
        <v>6</v>
      </c>
      <c r="AL48" s="11" t="s">
        <v>0</v>
      </c>
      <c r="AM48" s="12" t="s">
        <v>1</v>
      </c>
      <c r="AN48" s="29"/>
    </row>
    <row r="49" spans="2:40" ht="18.95" customHeight="1" x14ac:dyDescent="0.25">
      <c r="B49" s="17" t="s">
        <v>8</v>
      </c>
      <c r="C49" s="13"/>
      <c r="D49" s="13"/>
      <c r="E49" s="13"/>
      <c r="F49" s="13"/>
      <c r="G49" s="13"/>
      <c r="H49" s="13"/>
      <c r="I49" s="13"/>
      <c r="J49" s="13"/>
      <c r="K49" s="19" t="s">
        <v>12</v>
      </c>
      <c r="L49" s="13"/>
      <c r="M49" s="13"/>
      <c r="N49" s="13"/>
      <c r="O49" s="13"/>
      <c r="P49" s="13"/>
      <c r="Q49" s="13"/>
      <c r="R49" s="19" t="s">
        <v>12</v>
      </c>
      <c r="S49" s="13"/>
      <c r="T49" s="13"/>
      <c r="U49" s="13"/>
      <c r="V49" s="13"/>
      <c r="W49" s="13"/>
      <c r="X49" s="13"/>
      <c r="Y49" s="19" t="s">
        <v>12</v>
      </c>
      <c r="Z49" s="13"/>
      <c r="AA49" s="22"/>
      <c r="AB49" s="23"/>
      <c r="AC49" s="13"/>
      <c r="AD49" s="13"/>
      <c r="AE49" s="13"/>
      <c r="AF49" s="19" t="s">
        <v>12</v>
      </c>
      <c r="AG49" s="13"/>
      <c r="AH49" s="13"/>
      <c r="AI49" s="13"/>
      <c r="AJ49" s="13"/>
      <c r="AK49" s="13"/>
      <c r="AL49" s="13"/>
      <c r="AM49" s="13"/>
    </row>
    <row r="50" spans="2:40" ht="18.95" customHeight="1" x14ac:dyDescent="0.25">
      <c r="B50" s="18" t="s">
        <v>9</v>
      </c>
      <c r="C50" s="15"/>
      <c r="D50" s="15"/>
      <c r="E50" s="15"/>
      <c r="F50" s="15"/>
      <c r="G50" s="15"/>
      <c r="H50" s="15"/>
      <c r="I50" s="15"/>
      <c r="J50" s="15"/>
      <c r="K50" s="19" t="s">
        <v>12</v>
      </c>
      <c r="L50" s="15"/>
      <c r="M50" s="15"/>
      <c r="N50" s="15"/>
      <c r="O50" s="15"/>
      <c r="P50" s="15"/>
      <c r="Q50" s="15"/>
      <c r="R50" s="19" t="s">
        <v>12</v>
      </c>
      <c r="S50" s="15"/>
      <c r="T50" s="15"/>
      <c r="U50" s="15"/>
      <c r="V50" s="15"/>
      <c r="W50" s="15"/>
      <c r="X50" s="15"/>
      <c r="Y50" s="19" t="s">
        <v>12</v>
      </c>
      <c r="Z50" s="15"/>
      <c r="AA50" s="22"/>
      <c r="AB50" s="24"/>
      <c r="AC50" s="15"/>
      <c r="AD50" s="15"/>
      <c r="AE50" s="15"/>
      <c r="AF50" s="19" t="s">
        <v>12</v>
      </c>
      <c r="AG50" s="15"/>
      <c r="AH50" s="15"/>
      <c r="AI50" s="15"/>
      <c r="AJ50" s="15"/>
      <c r="AK50" s="15"/>
      <c r="AL50" s="15"/>
      <c r="AM50" s="15"/>
      <c r="AN50" s="34">
        <v>4</v>
      </c>
    </row>
    <row r="51" spans="2:40" ht="18.95" customHeight="1" x14ac:dyDescent="0.25">
      <c r="B51" s="18" t="s">
        <v>10</v>
      </c>
      <c r="C51" s="15"/>
      <c r="D51" s="15"/>
      <c r="E51" s="15"/>
      <c r="F51" s="15"/>
      <c r="G51" s="15"/>
      <c r="H51" s="15"/>
      <c r="I51" s="15"/>
      <c r="J51" s="15"/>
      <c r="K51" s="19" t="s">
        <v>12</v>
      </c>
      <c r="L51" s="15"/>
      <c r="M51" s="15"/>
      <c r="N51" s="15"/>
      <c r="O51" s="15"/>
      <c r="P51" s="15"/>
      <c r="Q51" s="15"/>
      <c r="R51" s="19" t="s">
        <v>12</v>
      </c>
      <c r="S51" s="15"/>
      <c r="T51" s="15"/>
      <c r="U51" s="15"/>
      <c r="V51" s="15"/>
      <c r="W51" s="15"/>
      <c r="X51" s="15"/>
      <c r="Y51" s="19" t="s">
        <v>12</v>
      </c>
      <c r="Z51" s="15"/>
      <c r="AA51" s="22"/>
      <c r="AB51" s="24"/>
      <c r="AC51" s="15"/>
      <c r="AD51" s="15"/>
      <c r="AE51" s="15"/>
      <c r="AF51" s="19" t="s">
        <v>12</v>
      </c>
      <c r="AG51" s="15"/>
      <c r="AH51" s="15"/>
      <c r="AI51" s="15"/>
      <c r="AJ51" s="15"/>
      <c r="AK51" s="15"/>
      <c r="AL51" s="15"/>
      <c r="AM51" s="15"/>
      <c r="AN51" s="34">
        <v>3.25</v>
      </c>
    </row>
    <row r="52" spans="2:40" ht="18.95" customHeight="1" x14ac:dyDescent="0.25">
      <c r="B52" s="14" t="s">
        <v>11</v>
      </c>
      <c r="C52" s="15"/>
      <c r="D52" s="1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5"/>
      <c r="AB52" s="25"/>
      <c r="AC52" s="20"/>
      <c r="AD52" s="20"/>
      <c r="AE52" s="20"/>
      <c r="AF52" s="19" t="s">
        <v>12</v>
      </c>
      <c r="AG52" s="20"/>
      <c r="AH52" s="20"/>
      <c r="AI52" s="20"/>
      <c r="AJ52" s="15"/>
      <c r="AK52" s="15"/>
      <c r="AL52" s="15"/>
      <c r="AM52" s="15"/>
      <c r="AN52" s="28">
        <v>13</v>
      </c>
    </row>
    <row r="53" spans="2:40" ht="12" customHeight="1" x14ac:dyDescent="0.25"/>
    <row r="54" spans="2:40" s="8" customFormat="1" ht="18.95" customHeight="1" x14ac:dyDescent="0.25">
      <c r="B54" s="31">
        <f>DATE(CalendarYear,11,1)</f>
        <v>45597</v>
      </c>
      <c r="C54" s="9" t="str">
        <f>IF(DAY(NovSun1)=1,"",IF(AND(YEAR(NovSun1+1)=CalendarYear,MONTH(NovSun1+1)=11),NovSun1+1,""))</f>
        <v/>
      </c>
      <c r="D54" s="9" t="str">
        <f>IF(DAY(NovSun1)=1,"",IF(AND(YEAR(NovSun1+2)=CalendarYear,MONTH(NovSun1+2)=11),NovSun1+2,""))</f>
        <v/>
      </c>
      <c r="E54" s="9" t="str">
        <f>IF(DAY(NovSun1)=1,"",IF(AND(YEAR(NovSun1+3)=CalendarYear,MONTH(NovSun1+3)=11),NovSun1+3,""))</f>
        <v/>
      </c>
      <c r="F54" s="9" t="str">
        <f>IF(DAY(NovSun1)=1,"",IF(AND(YEAR(NovSun1+4)=CalendarYear,MONTH(NovSun1+4)=11),NovSun1+4,""))</f>
        <v/>
      </c>
      <c r="G54" s="9" t="str">
        <f>IF(DAY(NovSun1)=1,"",IF(AND(YEAR(NovSun1+5)=CalendarYear,MONTH(NovSun1+5)=11),NovSun1+5,""))</f>
        <v/>
      </c>
      <c r="H54" s="9">
        <f>IF(DAY(NovSun1)=1,"",IF(AND(YEAR(NovSun1+6)=CalendarYear,MONTH(NovSun1+6)=11),NovSun1+6,""))</f>
        <v>45597</v>
      </c>
      <c r="I54" s="9">
        <f>IF(DAY(NovSun1)=1,IF(AND(YEAR(NovSun1)=CalendarYear,MONTH(NovSun1)=11),NovSun1,""),IF(AND(YEAR(NovSun1+7)=CalendarYear,MONTH(NovSun1+7)=11),NovSun1+7,""))</f>
        <v>45598</v>
      </c>
      <c r="J54" s="9">
        <f>IF(DAY(NovSun1)=1,IF(AND(YEAR(NovSun1+1)=CalendarYear,MONTH(NovSun1+1)=11),NovSun1+1,""),IF(AND(YEAR(NovSun1+8)=CalendarYear,MONTH(NovSun1+8)=11),NovSun1+8,""))</f>
        <v>45599</v>
      </c>
      <c r="K54" s="9">
        <f>IF(DAY(NovSun1)=1,IF(AND(YEAR(NovSun1+2)=CalendarYear,MONTH(NovSun1+2)=11),NovSun1+2,""),IF(AND(YEAR(NovSun1+9)=CalendarYear,MONTH(NovSun1+9)=11),NovSun1+9,""))</f>
        <v>45600</v>
      </c>
      <c r="L54" s="9">
        <f>IF(DAY(NovSun1)=1,IF(AND(YEAR(NovSun1+3)=CalendarYear,MONTH(NovSun1+3)=11),NovSun1+3,""),IF(AND(YEAR(NovSun1+10)=CalendarYear,MONTH(NovSun1+10)=11),NovSun1+10,""))</f>
        <v>45601</v>
      </c>
      <c r="M54" s="9">
        <f>IF(DAY(NovSun1)=1,IF(AND(YEAR(NovSun1+4)=CalendarYear,MONTH(NovSun1+4)=11),NovSun1+4,""),IF(AND(YEAR(NovSun1+11)=CalendarYear,MONTH(NovSun1+11)=11),NovSun1+11,""))</f>
        <v>45602</v>
      </c>
      <c r="N54" s="9">
        <f>IF(DAY(NovSun1)=1,IF(AND(YEAR(NovSun1+5)=CalendarYear,MONTH(NovSun1+5)=11),NovSun1+5,""),IF(AND(YEAR(NovSun1+12)=CalendarYear,MONTH(NovSun1+12)=11),NovSun1+12,""))</f>
        <v>45603</v>
      </c>
      <c r="O54" s="9">
        <f>IF(DAY(NovSun1)=1,IF(AND(YEAR(NovSun1+6)=CalendarYear,MONTH(NovSun1+6)=11),NovSun1+6,""),IF(AND(YEAR(NovSun1+13)=CalendarYear,MONTH(NovSun1+13)=11),NovSun1+13,""))</f>
        <v>45604</v>
      </c>
      <c r="P54" s="9">
        <f>IF(DAY(NovSun1)=1,IF(AND(YEAR(NovSun1+7)=CalendarYear,MONTH(NovSun1+7)=11),NovSun1+7,""),IF(AND(YEAR(NovSun1+14)=CalendarYear,MONTH(NovSun1+14)=11),NovSun1+14,""))</f>
        <v>45605</v>
      </c>
      <c r="Q54" s="9">
        <f>IF(DAY(NovSun1)=1,IF(AND(YEAR(NovSun1+8)=CalendarYear,MONTH(NovSun1+8)=11),NovSun1+8,""),IF(AND(YEAR(NovSun1+15)=CalendarYear,MONTH(NovSun1+15)=11),NovSun1+15,""))</f>
        <v>45606</v>
      </c>
      <c r="R54" s="9">
        <f>IF(DAY(NovSun1)=1,IF(AND(YEAR(NovSun1+9)=CalendarYear,MONTH(NovSun1+9)=11),NovSun1+9,""),IF(AND(YEAR(NovSun1+16)=CalendarYear,MONTH(NovSun1+16)=11),NovSun1+16,""))</f>
        <v>45607</v>
      </c>
      <c r="S54" s="9">
        <f>IF(DAY(NovSun1)=1,IF(AND(YEAR(NovSun1+10)=CalendarYear,MONTH(NovSun1+10)=11),NovSun1+10,""),IF(AND(YEAR(NovSun1+17)=CalendarYear,MONTH(NovSun1+17)=11),NovSun1+17,""))</f>
        <v>45608</v>
      </c>
      <c r="T54" s="9">
        <f>IF(DAY(NovSun1)=1,IF(AND(YEAR(NovSun1+11)=CalendarYear,MONTH(NovSun1+11)=11),NovSun1+11,""),IF(AND(YEAR(NovSun1+18)=CalendarYear,MONTH(NovSun1+18)=11),NovSun1+18,""))</f>
        <v>45609</v>
      </c>
      <c r="U54" s="9">
        <f>IF(DAY(NovSun1)=1,IF(AND(YEAR(NovSun1+12)=CalendarYear,MONTH(NovSun1+12)=11),NovSun1+12,""),IF(AND(YEAR(NovSun1+19)=CalendarYear,MONTH(NovSun1+19)=11),NovSun1+19,""))</f>
        <v>45610</v>
      </c>
      <c r="V54" s="9">
        <f>IF(DAY(NovSun1)=1,IF(AND(YEAR(NovSun1+13)=CalendarYear,MONTH(NovSun1+13)=11),NovSun1+13,""),IF(AND(YEAR(NovSun1+20)=CalendarYear,MONTH(NovSun1+20)=11),NovSun1+20,""))</f>
        <v>45611</v>
      </c>
      <c r="W54" s="9">
        <f>IF(DAY(NovSun1)=1,IF(AND(YEAR(NovSun1+14)=CalendarYear,MONTH(NovSun1+14)=11),NovSun1+14,""),IF(AND(YEAR(NovSun1+21)=CalendarYear,MONTH(NovSun1+21)=11),NovSun1+21,""))</f>
        <v>45612</v>
      </c>
      <c r="X54" s="9">
        <f>IF(DAY(NovSun1)=1,IF(AND(YEAR(NovSun1+15)=CalendarYear,MONTH(NovSun1+15)=11),NovSun1+15,""),IF(AND(YEAR(NovSun1+22)=CalendarYear,MONTH(NovSun1+22)=11),NovSun1+22,""))</f>
        <v>45613</v>
      </c>
      <c r="Y54" s="9">
        <f>IF(DAY(NovSun1)=1,IF(AND(YEAR(NovSun1+16)=CalendarYear,MONTH(NovSun1+16)=11),NovSun1+16,""),IF(AND(YEAR(NovSun1+23)=CalendarYear,MONTH(NovSun1+23)=11),NovSun1+23,""))</f>
        <v>45614</v>
      </c>
      <c r="Z54" s="9">
        <f>IF(DAY(NovSun1)=1,IF(AND(YEAR(NovSun1+17)=CalendarYear,MONTH(NovSun1+17)=11),NovSun1+17,""),IF(AND(YEAR(NovSun1+24)=CalendarYear,MONTH(NovSun1+24)=11),NovSun1+24,""))</f>
        <v>45615</v>
      </c>
      <c r="AA54" s="9">
        <f>IF(DAY(NovSun1)=1,IF(AND(YEAR(NovSun1+18)=CalendarYear,MONTH(NovSun1+18)=11),NovSun1+18,""),IF(AND(YEAR(NovSun1+25)=CalendarYear,MONTH(NovSun1+25)=11),NovSun1+25,""))</f>
        <v>45616</v>
      </c>
      <c r="AB54" s="9">
        <f>IF(DAY(NovSun1)=1,IF(AND(YEAR(NovSun1+19)=CalendarYear,MONTH(NovSun1+19)=11),NovSun1+19,""),IF(AND(YEAR(NovSun1+26)=CalendarYear,MONTH(NovSun1+26)=11),NovSun1+26,""))</f>
        <v>45617</v>
      </c>
      <c r="AC54" s="9">
        <f>IF(DAY(NovSun1)=1,IF(AND(YEAR(NovSun1+20)=CalendarYear,MONTH(NovSun1+20)=11),NovSun1+20,""),IF(AND(YEAR(NovSun1+27)=CalendarYear,MONTH(NovSun1+27)=11),NovSun1+27,""))</f>
        <v>45618</v>
      </c>
      <c r="AD54" s="9">
        <f>IF(DAY(NovSun1)=1,IF(AND(YEAR(NovSun1+21)=CalendarYear,MONTH(NovSun1+21)=11),NovSun1+21,""),IF(AND(YEAR(NovSun1+28)=CalendarYear,MONTH(NovSun1+28)=11),NovSun1+28,""))</f>
        <v>45619</v>
      </c>
      <c r="AE54" s="9">
        <f>IF(DAY(NovSun1)=1,IF(AND(YEAR(NovSun1+22)=CalendarYear,MONTH(NovSun1+22)=11),NovSun1+22,""),IF(AND(YEAR(NovSun1+29)=CalendarYear,MONTH(NovSun1+29)=11),NovSun1+29,""))</f>
        <v>45620</v>
      </c>
      <c r="AF54" s="9">
        <f>IF(DAY(NovSun1)=1,IF(AND(YEAR(NovSun1+23)=CalendarYear,MONTH(NovSun1+23)=11),NovSun1+23,""),IF(AND(YEAR(NovSun1+30)=CalendarYear,MONTH(NovSun1+30)=11),NovSun1+30,""))</f>
        <v>45621</v>
      </c>
      <c r="AG54" s="9">
        <f>IF(DAY(NovSun1)=1,IF(AND(YEAR(NovSun1+24)=CalendarYear,MONTH(NovSun1+24)=11),NovSun1+24,""),IF(AND(YEAR(NovSun1+31)=CalendarYear,MONTH(NovSun1+31)=11),NovSun1+31,""))</f>
        <v>45622</v>
      </c>
      <c r="AH54" s="9">
        <f>IF(DAY(NovSun1)=1,IF(AND(YEAR(NovSun1+25)=CalendarYear,MONTH(NovSun1+25)=11),NovSun1+25,""),IF(AND(YEAR(NovSun1+32)=CalendarYear,MONTH(NovSun1+32)=11),NovSun1+32,""))</f>
        <v>45623</v>
      </c>
      <c r="AI54" s="9">
        <f>IF(DAY(NovSun1)=1,IF(AND(YEAR(NovSun1+26)=CalendarYear,MONTH(NovSun1+26)=11),NovSun1+26,""),IF(AND(YEAR(NovSun1+33)=CalendarYear,MONTH(NovSun1+33)=11),NovSun1+33,""))</f>
        <v>45624</v>
      </c>
      <c r="AJ54" s="9">
        <f>IF(DAY(NovSun1)=1,IF(AND(YEAR(NovSun1+27)=CalendarYear,MONTH(NovSun1+27)=11),NovSun1+27,""),IF(AND(YEAR(NovSun1+34)=CalendarYear,MONTH(NovSun1+34)=11),NovSun1+34,""))</f>
        <v>45625</v>
      </c>
      <c r="AK54" s="9">
        <f>IF(DAY(NovSun1)=1,IF(AND(YEAR(NovSun1+28)=CalendarYear,MONTH(NovSun1+28)=11),NovSun1+28,""),IF(AND(YEAR(NovSun1+35)=CalendarYear,MONTH(NovSun1+35)=11),NovSun1+35,""))</f>
        <v>45626</v>
      </c>
      <c r="AL54" s="9" t="str">
        <f>IF(DAY(NovSun1)=1,IF(AND(YEAR(NovSun1+29)=CalendarYear,MONTH(NovSun1+29)=11),NovSun1+29,""),IF(AND(YEAR(NovSun1+36)=CalendarYear,MONTH(NovSun1+36)=11),NovSun1+36,""))</f>
        <v/>
      </c>
      <c r="AM54" s="10" t="str">
        <f>IF(DAY(NovSun1)=1,IF(AND(YEAR(NovSun1+30)=CalendarYear,MONTH(NovSun1+30)=11),NovSun1+30,""),IF(AND(YEAR(NovSun1+37)=CalendarYear,MONTH(NovSun1+37)=11),NovSun1+37,""))</f>
        <v/>
      </c>
      <c r="AN54" s="29"/>
    </row>
    <row r="55" spans="2:40" s="8" customFormat="1" ht="18.95" customHeight="1" x14ac:dyDescent="0.25">
      <c r="B55" s="32"/>
      <c r="C55" s="11" t="s">
        <v>0</v>
      </c>
      <c r="D55" s="11" t="s">
        <v>1</v>
      </c>
      <c r="E55" s="11" t="s">
        <v>2</v>
      </c>
      <c r="F55" s="11" t="s">
        <v>3</v>
      </c>
      <c r="G55" s="11" t="s">
        <v>4</v>
      </c>
      <c r="H55" s="11" t="s">
        <v>5</v>
      </c>
      <c r="I55" s="11" t="s">
        <v>6</v>
      </c>
      <c r="J55" s="11" t="s">
        <v>0</v>
      </c>
      <c r="K55" s="11" t="s">
        <v>1</v>
      </c>
      <c r="L55" s="11" t="s">
        <v>2</v>
      </c>
      <c r="M55" s="11" t="s">
        <v>3</v>
      </c>
      <c r="N55" s="11" t="s">
        <v>4</v>
      </c>
      <c r="O55" s="11" t="s">
        <v>5</v>
      </c>
      <c r="P55" s="11" t="s">
        <v>6</v>
      </c>
      <c r="Q55" s="11" t="s">
        <v>0</v>
      </c>
      <c r="R55" s="11" t="s">
        <v>1</v>
      </c>
      <c r="S55" s="11" t="s">
        <v>2</v>
      </c>
      <c r="T55" s="11" t="s">
        <v>3</v>
      </c>
      <c r="U55" s="11" t="s">
        <v>4</v>
      </c>
      <c r="V55" s="11" t="s">
        <v>5</v>
      </c>
      <c r="W55" s="11" t="s">
        <v>6</v>
      </c>
      <c r="X55" s="11" t="s">
        <v>0</v>
      </c>
      <c r="Y55" s="11" t="s">
        <v>1</v>
      </c>
      <c r="Z55" s="11" t="s">
        <v>2</v>
      </c>
      <c r="AA55" s="11" t="s">
        <v>3</v>
      </c>
      <c r="AB55" s="11" t="s">
        <v>4</v>
      </c>
      <c r="AC55" s="11" t="s">
        <v>5</v>
      </c>
      <c r="AD55" s="11" t="s">
        <v>6</v>
      </c>
      <c r="AE55" s="11" t="s">
        <v>0</v>
      </c>
      <c r="AF55" s="11" t="s">
        <v>1</v>
      </c>
      <c r="AG55" s="11" t="s">
        <v>2</v>
      </c>
      <c r="AH55" s="11" t="s">
        <v>3</v>
      </c>
      <c r="AI55" s="11" t="s">
        <v>4</v>
      </c>
      <c r="AJ55" s="11" t="s">
        <v>5</v>
      </c>
      <c r="AK55" s="11" t="s">
        <v>6</v>
      </c>
      <c r="AL55" s="11" t="s">
        <v>0</v>
      </c>
      <c r="AM55" s="12" t="s">
        <v>1</v>
      </c>
      <c r="AN55" s="29"/>
    </row>
    <row r="56" spans="2:40" ht="18.95" customHeight="1" x14ac:dyDescent="0.25">
      <c r="B56" s="17" t="s">
        <v>8</v>
      </c>
      <c r="C56" s="13"/>
      <c r="D56" s="13"/>
      <c r="E56" s="13"/>
      <c r="F56" s="13"/>
      <c r="G56" s="13"/>
      <c r="H56" s="19" t="s">
        <v>12</v>
      </c>
      <c r="I56" s="13"/>
      <c r="J56" s="13"/>
      <c r="K56" s="19" t="s">
        <v>12</v>
      </c>
      <c r="L56" s="13"/>
      <c r="M56" s="13"/>
      <c r="N56" s="13"/>
      <c r="O56" s="19" t="s">
        <v>12</v>
      </c>
      <c r="P56" s="13"/>
      <c r="Q56" s="13"/>
      <c r="R56" s="19" t="s">
        <v>12</v>
      </c>
      <c r="S56" s="13"/>
      <c r="T56" s="13"/>
      <c r="U56" s="13"/>
      <c r="V56" s="19" t="s">
        <v>12</v>
      </c>
      <c r="W56" s="13"/>
      <c r="X56" s="13"/>
      <c r="Y56" s="19" t="s">
        <v>12</v>
      </c>
      <c r="Z56" s="13"/>
      <c r="AA56" s="13"/>
      <c r="AB56" s="13"/>
      <c r="AC56" s="19" t="s">
        <v>12</v>
      </c>
      <c r="AD56" s="13"/>
      <c r="AE56" s="13"/>
      <c r="AF56" s="19" t="s">
        <v>12</v>
      </c>
      <c r="AG56" s="13"/>
      <c r="AH56" s="13"/>
      <c r="AI56" s="13"/>
      <c r="AJ56" s="19" t="s">
        <v>12</v>
      </c>
      <c r="AK56" s="13"/>
      <c r="AL56" s="13"/>
      <c r="AM56" s="13"/>
    </row>
    <row r="57" spans="2:40" ht="18.95" customHeight="1" x14ac:dyDescent="0.25">
      <c r="B57" s="18" t="s">
        <v>9</v>
      </c>
      <c r="C57" s="15"/>
      <c r="D57" s="15"/>
      <c r="E57" s="15"/>
      <c r="F57" s="15"/>
      <c r="G57" s="15"/>
      <c r="H57" s="19" t="s">
        <v>12</v>
      </c>
      <c r="I57" s="15"/>
      <c r="J57" s="15"/>
      <c r="K57" s="19" t="s">
        <v>12</v>
      </c>
      <c r="L57" s="15"/>
      <c r="M57" s="15"/>
      <c r="N57" s="15"/>
      <c r="O57" s="19" t="s">
        <v>12</v>
      </c>
      <c r="P57" s="15"/>
      <c r="Q57" s="15"/>
      <c r="R57" s="19" t="s">
        <v>12</v>
      </c>
      <c r="S57" s="15"/>
      <c r="T57" s="15"/>
      <c r="U57" s="15"/>
      <c r="V57" s="19" t="s">
        <v>12</v>
      </c>
      <c r="W57" s="15"/>
      <c r="X57" s="15"/>
      <c r="Y57" s="19" t="s">
        <v>12</v>
      </c>
      <c r="Z57" s="15"/>
      <c r="AA57" s="15"/>
      <c r="AB57" s="15"/>
      <c r="AC57" s="19" t="s">
        <v>12</v>
      </c>
      <c r="AD57" s="15"/>
      <c r="AE57" s="15"/>
      <c r="AF57" s="19" t="s">
        <v>12</v>
      </c>
      <c r="AG57" s="15"/>
      <c r="AH57" s="15"/>
      <c r="AI57" s="15"/>
      <c r="AJ57" s="19" t="s">
        <v>12</v>
      </c>
      <c r="AK57" s="15"/>
      <c r="AL57" s="15"/>
      <c r="AM57" s="15"/>
      <c r="AN57" s="34">
        <v>9</v>
      </c>
    </row>
    <row r="58" spans="2:40" ht="18.95" customHeight="1" x14ac:dyDescent="0.25">
      <c r="B58" s="18" t="s">
        <v>10</v>
      </c>
      <c r="C58" s="15"/>
      <c r="D58" s="15"/>
      <c r="E58" s="15"/>
      <c r="F58" s="15"/>
      <c r="G58" s="15"/>
      <c r="H58" s="19" t="s">
        <v>12</v>
      </c>
      <c r="I58" s="15"/>
      <c r="J58" s="15"/>
      <c r="K58" s="19" t="s">
        <v>12</v>
      </c>
      <c r="L58" s="15"/>
      <c r="M58" s="15"/>
      <c r="N58" s="15"/>
      <c r="O58" s="19" t="s">
        <v>12</v>
      </c>
      <c r="P58" s="15"/>
      <c r="Q58" s="15"/>
      <c r="R58" s="19" t="s">
        <v>12</v>
      </c>
      <c r="S58" s="15"/>
      <c r="T58" s="15"/>
      <c r="U58" s="15"/>
      <c r="V58" s="19" t="s">
        <v>12</v>
      </c>
      <c r="W58" s="15"/>
      <c r="X58" s="15"/>
      <c r="Y58" s="19" t="s">
        <v>12</v>
      </c>
      <c r="Z58" s="15"/>
      <c r="AA58" s="15"/>
      <c r="AB58" s="15"/>
      <c r="AC58" s="19" t="s">
        <v>12</v>
      </c>
      <c r="AD58" s="15"/>
      <c r="AE58" s="15"/>
      <c r="AF58" s="19" t="s">
        <v>12</v>
      </c>
      <c r="AG58" s="15"/>
      <c r="AH58" s="15"/>
      <c r="AI58" s="15"/>
      <c r="AJ58" s="19" t="s">
        <v>12</v>
      </c>
      <c r="AK58" s="15"/>
      <c r="AL58" s="15"/>
      <c r="AM58" s="15"/>
      <c r="AN58" s="34">
        <v>4</v>
      </c>
    </row>
    <row r="59" spans="2:40" ht="18.95" customHeight="1" x14ac:dyDescent="0.25">
      <c r="B59" s="14" t="s">
        <v>11</v>
      </c>
      <c r="C59" s="15"/>
      <c r="D59" s="15"/>
      <c r="E59" s="15"/>
      <c r="F59" s="15"/>
      <c r="G59" s="15"/>
      <c r="H59" s="19" t="s">
        <v>12</v>
      </c>
      <c r="I59" s="15"/>
      <c r="J59" s="15"/>
      <c r="K59" s="19" t="s">
        <v>12</v>
      </c>
      <c r="L59" s="15"/>
      <c r="M59" s="15"/>
      <c r="N59" s="15"/>
      <c r="O59" s="19" t="s">
        <v>12</v>
      </c>
      <c r="P59" s="15"/>
      <c r="Q59" s="15"/>
      <c r="R59" s="19" t="s">
        <v>12</v>
      </c>
      <c r="S59" s="15"/>
      <c r="T59" s="15"/>
      <c r="U59" s="15"/>
      <c r="V59" s="19" t="s">
        <v>12</v>
      </c>
      <c r="W59" s="15"/>
      <c r="X59" s="15"/>
      <c r="Y59" s="19" t="s">
        <v>12</v>
      </c>
      <c r="Z59" s="15"/>
      <c r="AA59" s="15"/>
      <c r="AB59" s="15"/>
      <c r="AC59" s="19" t="s">
        <v>12</v>
      </c>
      <c r="AD59" s="15"/>
      <c r="AE59" s="15"/>
      <c r="AF59" s="19" t="s">
        <v>12</v>
      </c>
      <c r="AG59" s="15"/>
      <c r="AH59" s="15"/>
      <c r="AI59" s="15"/>
      <c r="AJ59" s="19" t="s">
        <v>12</v>
      </c>
      <c r="AK59" s="15"/>
      <c r="AL59" s="15"/>
      <c r="AM59" s="15"/>
      <c r="AN59" s="28">
        <v>36</v>
      </c>
    </row>
    <row r="60" spans="2:40" ht="12" customHeight="1" x14ac:dyDescent="0.25"/>
    <row r="61" spans="2:40" s="8" customFormat="1" ht="18.95" customHeight="1" x14ac:dyDescent="0.25">
      <c r="B61" s="31">
        <f>DATE(CalendarYear,12,1)</f>
        <v>45627</v>
      </c>
      <c r="C61" s="9">
        <f>IF(DAY(DecSun1)=1,"",IF(AND(YEAR(DecSun1+1)=CalendarYear,MONTH(DecSun1+1)=12),DecSun1+1,""))</f>
        <v>45627</v>
      </c>
      <c r="D61" s="9">
        <f>IF(DAY(DecSun1)=1,"",IF(AND(YEAR(DecSun1+2)=CalendarYear,MONTH(DecSun1+2)=12),DecSun1+2,""))</f>
        <v>45628</v>
      </c>
      <c r="E61" s="9">
        <f>IF(DAY(DecSun1)=1,"",IF(AND(YEAR(DecSun1+3)=CalendarYear,MONTH(DecSun1+3)=12),DecSun1+3,""))</f>
        <v>45629</v>
      </c>
      <c r="F61" s="9">
        <f>IF(DAY(DecSun1)=1,"",IF(AND(YEAR(DecSun1+4)=CalendarYear,MONTH(DecSun1+4)=12),DecSun1+4,""))</f>
        <v>45630</v>
      </c>
      <c r="G61" s="9">
        <f>IF(DAY(DecSun1)=1,"",IF(AND(YEAR(DecSun1+5)=CalendarYear,MONTH(DecSun1+5)=12),DecSun1+5,""))</f>
        <v>45631</v>
      </c>
      <c r="H61" s="9">
        <f>IF(DAY(DecSun1)=1,"",IF(AND(YEAR(DecSun1+6)=CalendarYear,MONTH(DecSun1+6)=12),DecSun1+6,""))</f>
        <v>45632</v>
      </c>
      <c r="I61" s="9">
        <f>IF(DAY(DecSun1)=1,IF(AND(YEAR(DecSun1)=CalendarYear,MONTH(DecSun1)=12),DecSun1,""),IF(AND(YEAR(DecSun1+7)=CalendarYear,MONTH(DecSun1+7)=12),DecSun1+7,""))</f>
        <v>45633</v>
      </c>
      <c r="J61" s="9">
        <f>IF(DAY(DecSun1)=1,IF(AND(YEAR(DecSun1+1)=CalendarYear,MONTH(DecSun1+1)=12),DecSun1+1,""),IF(AND(YEAR(DecSun1+8)=CalendarYear,MONTH(DecSun1+8)=12),DecSun1+8,""))</f>
        <v>45634</v>
      </c>
      <c r="K61" s="9">
        <f>IF(DAY(DecSun1)=1,IF(AND(YEAR(DecSun1+2)=CalendarYear,MONTH(DecSun1+2)=12),DecSun1+2,""),IF(AND(YEAR(DecSun1+9)=CalendarYear,MONTH(DecSun1+9)=12),DecSun1+9,""))</f>
        <v>45635</v>
      </c>
      <c r="L61" s="9">
        <f>IF(DAY(DecSun1)=1,IF(AND(YEAR(DecSun1+3)=CalendarYear,MONTH(DecSun1+3)=12),DecSun1+3,""),IF(AND(YEAR(DecSun1+10)=CalendarYear,MONTH(DecSun1+10)=12),DecSun1+10,""))</f>
        <v>45636</v>
      </c>
      <c r="M61" s="9">
        <f>IF(DAY(DecSun1)=1,IF(AND(YEAR(DecSun1+4)=CalendarYear,MONTH(DecSun1+4)=12),DecSun1+4,""),IF(AND(YEAR(DecSun1+11)=CalendarYear,MONTH(DecSun1+11)=12),DecSun1+11,""))</f>
        <v>45637</v>
      </c>
      <c r="N61" s="9">
        <f>IF(DAY(DecSun1)=1,IF(AND(YEAR(DecSun1+5)=CalendarYear,MONTH(DecSun1+5)=12),DecSun1+5,""),IF(AND(YEAR(DecSun1+12)=CalendarYear,MONTH(DecSun1+12)=12),DecSun1+12,""))</f>
        <v>45638</v>
      </c>
      <c r="O61" s="9">
        <f>IF(DAY(DecSun1)=1,IF(AND(YEAR(DecSun1+6)=CalendarYear,MONTH(DecSun1+6)=12),DecSun1+6,""),IF(AND(YEAR(DecSun1+13)=CalendarYear,MONTH(DecSun1+13)=12),DecSun1+13,""))</f>
        <v>45639</v>
      </c>
      <c r="P61" s="9">
        <f>IF(DAY(DecSun1)=1,IF(AND(YEAR(DecSun1+7)=CalendarYear,MONTH(DecSun1+7)=12),DecSun1+7,""),IF(AND(YEAR(DecSun1+14)=CalendarYear,MONTH(DecSun1+14)=12),DecSun1+14,""))</f>
        <v>45640</v>
      </c>
      <c r="Q61" s="9">
        <f>IF(DAY(DecSun1)=1,IF(AND(YEAR(DecSun1+8)=CalendarYear,MONTH(DecSun1+8)=12),DecSun1+8,""),IF(AND(YEAR(DecSun1+15)=CalendarYear,MONTH(DecSun1+15)=12),DecSun1+15,""))</f>
        <v>45641</v>
      </c>
      <c r="R61" s="9">
        <f>IF(DAY(DecSun1)=1,IF(AND(YEAR(DecSun1+9)=CalendarYear,MONTH(DecSun1+9)=12),DecSun1+9,""),IF(AND(YEAR(DecSun1+16)=CalendarYear,MONTH(DecSun1+16)=12),DecSun1+16,""))</f>
        <v>45642</v>
      </c>
      <c r="S61" s="9">
        <f>IF(DAY(DecSun1)=1,IF(AND(YEAR(DecSun1+10)=CalendarYear,MONTH(DecSun1+10)=12),DecSun1+10,""),IF(AND(YEAR(DecSun1+17)=CalendarYear,MONTH(DecSun1+17)=12),DecSun1+17,""))</f>
        <v>45643</v>
      </c>
      <c r="T61" s="9">
        <f>IF(DAY(DecSun1)=1,IF(AND(YEAR(DecSun1+11)=CalendarYear,MONTH(DecSun1+11)=12),DecSun1+11,""),IF(AND(YEAR(DecSun1+18)=CalendarYear,MONTH(DecSun1+18)=12),DecSun1+18,""))</f>
        <v>45644</v>
      </c>
      <c r="U61" s="9">
        <f>IF(DAY(DecSun1)=1,IF(AND(YEAR(DecSun1+12)=CalendarYear,MONTH(DecSun1+12)=12),DecSun1+12,""),IF(AND(YEAR(DecSun1+19)=CalendarYear,MONTH(DecSun1+19)=12),DecSun1+19,""))</f>
        <v>45645</v>
      </c>
      <c r="V61" s="9">
        <f>IF(DAY(DecSun1)=1,IF(AND(YEAR(DecSun1+13)=CalendarYear,MONTH(DecSun1+13)=12),DecSun1+13,""),IF(AND(YEAR(DecSun1+20)=CalendarYear,MONTH(DecSun1+20)=12),DecSun1+20,""))</f>
        <v>45646</v>
      </c>
      <c r="W61" s="9">
        <f>IF(DAY(DecSun1)=1,IF(AND(YEAR(DecSun1+14)=CalendarYear,MONTH(DecSun1+14)=12),DecSun1+14,""),IF(AND(YEAR(DecSun1+21)=CalendarYear,MONTH(DecSun1+21)=12),DecSun1+21,""))</f>
        <v>45647</v>
      </c>
      <c r="X61" s="9">
        <f>IF(DAY(DecSun1)=1,IF(AND(YEAR(DecSun1+15)=CalendarYear,MONTH(DecSun1+15)=12),DecSun1+15,""),IF(AND(YEAR(DecSun1+22)=CalendarYear,MONTH(DecSun1+22)=12),DecSun1+22,""))</f>
        <v>45648</v>
      </c>
      <c r="Y61" s="9">
        <f>IF(DAY(DecSun1)=1,IF(AND(YEAR(DecSun1+16)=CalendarYear,MONTH(DecSun1+16)=12),DecSun1+16,""),IF(AND(YEAR(DecSun1+23)=CalendarYear,MONTH(DecSun1+23)=12),DecSun1+23,""))</f>
        <v>45649</v>
      </c>
      <c r="Z61" s="9">
        <f>IF(DAY(DecSun1)=1,IF(AND(YEAR(DecSun1+17)=CalendarYear,MONTH(DecSun1+17)=12),DecSun1+17,""),IF(AND(YEAR(DecSun1+24)=CalendarYear,MONTH(DecSun1+24)=12),DecSun1+24,""))</f>
        <v>45650</v>
      </c>
      <c r="AA61" s="9">
        <f>IF(DAY(DecSun1)=1,IF(AND(YEAR(DecSun1+18)=CalendarYear,MONTH(DecSun1+18)=12),DecSun1+18,""),IF(AND(YEAR(DecSun1+25)=CalendarYear,MONTH(DecSun1+25)=12),DecSun1+25,""))</f>
        <v>45651</v>
      </c>
      <c r="AB61" s="9">
        <f>IF(DAY(DecSun1)=1,IF(AND(YEAR(DecSun1+19)=CalendarYear,MONTH(DecSun1+19)=12),DecSun1+19,""),IF(AND(YEAR(DecSun1+26)=CalendarYear,MONTH(DecSun1+26)=12),DecSun1+26,""))</f>
        <v>45652</v>
      </c>
      <c r="AC61" s="9">
        <f>IF(DAY(DecSun1)=1,IF(AND(YEAR(DecSun1+20)=CalendarYear,MONTH(DecSun1+20)=12),DecSun1+20,""),IF(AND(YEAR(DecSun1+27)=CalendarYear,MONTH(DecSun1+27)=12),DecSun1+27,""))</f>
        <v>45653</v>
      </c>
      <c r="AD61" s="9">
        <f>IF(DAY(DecSun1)=1,IF(AND(YEAR(DecSun1+21)=CalendarYear,MONTH(DecSun1+21)=12),DecSun1+21,""),IF(AND(YEAR(DecSun1+28)=CalendarYear,MONTH(DecSun1+28)=12),DecSun1+28,""))</f>
        <v>45654</v>
      </c>
      <c r="AE61" s="9">
        <f>IF(DAY(DecSun1)=1,IF(AND(YEAR(DecSun1+22)=CalendarYear,MONTH(DecSun1+22)=12),DecSun1+22,""),IF(AND(YEAR(DecSun1+29)=CalendarYear,MONTH(DecSun1+29)=12),DecSun1+29,""))</f>
        <v>45655</v>
      </c>
      <c r="AF61" s="9">
        <f>IF(DAY(DecSun1)=1,IF(AND(YEAR(DecSun1+23)=CalendarYear,MONTH(DecSun1+23)=12),DecSun1+23,""),IF(AND(YEAR(DecSun1+30)=CalendarYear,MONTH(DecSun1+30)=12),DecSun1+30,""))</f>
        <v>45656</v>
      </c>
      <c r="AG61" s="9">
        <f>IF(DAY(DecSun1)=1,IF(AND(YEAR(DecSun1+24)=CalendarYear,MONTH(DecSun1+24)=12),DecSun1+24,""),IF(AND(YEAR(DecSun1+31)=CalendarYear,MONTH(DecSun1+31)=12),DecSun1+31,""))</f>
        <v>45657</v>
      </c>
      <c r="AH61" s="9" t="str">
        <f>IF(DAY(DecSun1)=1,IF(AND(YEAR(DecSun1+25)=CalendarYear,MONTH(DecSun1+25)=12),DecSun1+25,""),IF(AND(YEAR(DecSun1+32)=CalendarYear,MONTH(DecSun1+32)=12),DecSun1+32,""))</f>
        <v/>
      </c>
      <c r="AI61" s="9" t="str">
        <f>IF(DAY(DecSun1)=1,IF(AND(YEAR(DecSun1+26)=CalendarYear,MONTH(DecSun1+26)=12),DecSun1+26,""),IF(AND(YEAR(DecSun1+33)=CalendarYear,MONTH(DecSun1+33)=12),DecSun1+33,""))</f>
        <v/>
      </c>
      <c r="AJ61" s="9" t="str">
        <f>IF(DAY(DecSun1)=1,IF(AND(YEAR(DecSun1+27)=CalendarYear,MONTH(DecSun1+27)=12),DecSun1+27,""),IF(AND(YEAR(DecSun1+34)=CalendarYear,MONTH(DecSun1+34)=12),DecSun1+34,""))</f>
        <v/>
      </c>
      <c r="AK61" s="9" t="str">
        <f>IF(DAY(DecSun1)=1,IF(AND(YEAR(DecSun1+28)=CalendarYear,MONTH(DecSun1+28)=12),DecSun1+28,""),IF(AND(YEAR(DecSun1+35)=CalendarYear,MONTH(DecSun1+35)=12),DecSun1+35,""))</f>
        <v/>
      </c>
      <c r="AL61" s="9" t="str">
        <f>IF(DAY(DecSun1)=1,IF(AND(YEAR(DecSun1+29)=CalendarYear,MONTH(DecSun1+29)=12),DecSun1+29,""),IF(AND(YEAR(DecSun1+36)=CalendarYear,MONTH(DecSun1+36)=12),DecSun1+36,""))</f>
        <v/>
      </c>
      <c r="AM61" s="10" t="str">
        <f>IF(DAY(DecSun1)=1,IF(AND(YEAR(DecSun1+30)=CalendarYear,MONTH(DecSun1+30)=12),DecSun1+30,""),IF(AND(YEAR(DecSun1+37)=CalendarYear,MONTH(DecSun1+37)=12),DecSun1+37,""))</f>
        <v/>
      </c>
      <c r="AN61" s="29"/>
    </row>
    <row r="62" spans="2:40" s="8" customFormat="1" ht="18.95" customHeight="1" x14ac:dyDescent="0.25">
      <c r="B62" s="32"/>
      <c r="C62" s="11" t="s">
        <v>0</v>
      </c>
      <c r="D62" s="11" t="s">
        <v>1</v>
      </c>
      <c r="E62" s="11" t="s">
        <v>2</v>
      </c>
      <c r="F62" s="11" t="s">
        <v>3</v>
      </c>
      <c r="G62" s="11" t="s">
        <v>4</v>
      </c>
      <c r="H62" s="11" t="s">
        <v>5</v>
      </c>
      <c r="I62" s="11" t="s">
        <v>6</v>
      </c>
      <c r="J62" s="11" t="s">
        <v>0</v>
      </c>
      <c r="K62" s="11" t="s">
        <v>1</v>
      </c>
      <c r="L62" s="11" t="s">
        <v>2</v>
      </c>
      <c r="M62" s="11" t="s">
        <v>3</v>
      </c>
      <c r="N62" s="11" t="s">
        <v>4</v>
      </c>
      <c r="O62" s="11" t="s">
        <v>5</v>
      </c>
      <c r="P62" s="11" t="s">
        <v>6</v>
      </c>
      <c r="Q62" s="11" t="s">
        <v>0</v>
      </c>
      <c r="R62" s="11" t="s">
        <v>1</v>
      </c>
      <c r="S62" s="11" t="s">
        <v>2</v>
      </c>
      <c r="T62" s="11" t="s">
        <v>3</v>
      </c>
      <c r="U62" s="11" t="s">
        <v>4</v>
      </c>
      <c r="V62" s="11" t="s">
        <v>5</v>
      </c>
      <c r="W62" s="11" t="s">
        <v>6</v>
      </c>
      <c r="X62" s="11" t="s">
        <v>0</v>
      </c>
      <c r="Y62" s="11" t="s">
        <v>1</v>
      </c>
      <c r="Z62" s="11" t="s">
        <v>2</v>
      </c>
      <c r="AA62" s="11" t="s">
        <v>3</v>
      </c>
      <c r="AB62" s="11" t="s">
        <v>4</v>
      </c>
      <c r="AC62" s="11" t="s">
        <v>5</v>
      </c>
      <c r="AD62" s="11" t="s">
        <v>6</v>
      </c>
      <c r="AE62" s="11" t="s">
        <v>0</v>
      </c>
      <c r="AF62" s="11" t="s">
        <v>1</v>
      </c>
      <c r="AG62" s="11" t="s">
        <v>2</v>
      </c>
      <c r="AH62" s="11" t="s">
        <v>3</v>
      </c>
      <c r="AI62" s="11" t="s">
        <v>4</v>
      </c>
      <c r="AJ62" s="11" t="s">
        <v>5</v>
      </c>
      <c r="AK62" s="11" t="s">
        <v>6</v>
      </c>
      <c r="AL62" s="11" t="s">
        <v>0</v>
      </c>
      <c r="AM62" s="12" t="s">
        <v>1</v>
      </c>
      <c r="AN62" s="29"/>
    </row>
    <row r="63" spans="2:40" ht="18.95" customHeight="1" x14ac:dyDescent="0.25">
      <c r="B63" s="17" t="s">
        <v>8</v>
      </c>
      <c r="C63" s="13"/>
      <c r="D63" s="19" t="s">
        <v>12</v>
      </c>
      <c r="E63" s="13"/>
      <c r="F63" s="13"/>
      <c r="G63" s="13"/>
      <c r="H63" s="13"/>
      <c r="I63" s="13"/>
      <c r="J63" s="13"/>
      <c r="K63" s="19" t="s">
        <v>12</v>
      </c>
      <c r="L63" s="13"/>
      <c r="M63" s="13"/>
      <c r="N63" s="13"/>
      <c r="O63" s="13"/>
      <c r="P63" s="13"/>
      <c r="Q63" s="13"/>
      <c r="R63" s="19" t="s">
        <v>12</v>
      </c>
      <c r="S63" s="13"/>
      <c r="T63" s="13"/>
      <c r="U63" s="13"/>
      <c r="V63" s="13"/>
      <c r="W63" s="13"/>
      <c r="X63" s="13"/>
      <c r="Y63" s="19" t="s">
        <v>12</v>
      </c>
      <c r="Z63" s="13"/>
      <c r="AA63" s="13"/>
      <c r="AB63" s="13"/>
      <c r="AC63" s="13"/>
      <c r="AD63" s="13"/>
      <c r="AE63" s="13"/>
      <c r="AF63" s="19" t="s">
        <v>12</v>
      </c>
      <c r="AG63" s="13"/>
      <c r="AH63" s="13"/>
      <c r="AI63" s="13"/>
      <c r="AJ63" s="13"/>
      <c r="AK63" s="13"/>
      <c r="AL63" s="13"/>
      <c r="AM63" s="13"/>
    </row>
    <row r="64" spans="2:40" ht="18.95" customHeight="1" x14ac:dyDescent="0.25">
      <c r="B64" s="18" t="s">
        <v>9</v>
      </c>
      <c r="C64" s="15"/>
      <c r="D64" s="19" t="s">
        <v>12</v>
      </c>
      <c r="E64" s="15"/>
      <c r="F64" s="15"/>
      <c r="G64" s="15"/>
      <c r="H64" s="15"/>
      <c r="I64" s="15"/>
      <c r="J64" s="15"/>
      <c r="K64" s="19" t="s">
        <v>12</v>
      </c>
      <c r="L64" s="15"/>
      <c r="M64" s="15"/>
      <c r="N64" s="15"/>
      <c r="O64" s="15"/>
      <c r="P64" s="15"/>
      <c r="Q64" s="15"/>
      <c r="R64" s="19" t="s">
        <v>12</v>
      </c>
      <c r="S64" s="15"/>
      <c r="T64" s="15"/>
      <c r="U64" s="15"/>
      <c r="V64" s="15"/>
      <c r="W64" s="15"/>
      <c r="X64" s="15"/>
      <c r="Y64" s="19" t="s">
        <v>12</v>
      </c>
      <c r="Z64" s="15"/>
      <c r="AA64" s="15"/>
      <c r="AB64" s="15"/>
      <c r="AC64" s="15"/>
      <c r="AD64" s="15"/>
      <c r="AE64" s="15"/>
      <c r="AF64" s="19" t="s">
        <v>12</v>
      </c>
      <c r="AG64" s="15"/>
      <c r="AH64" s="15"/>
      <c r="AI64" s="15"/>
      <c r="AJ64" s="15"/>
      <c r="AK64" s="15"/>
      <c r="AL64" s="15"/>
      <c r="AM64" s="15"/>
      <c r="AN64" s="34">
        <v>5</v>
      </c>
    </row>
    <row r="65" spans="2:40" ht="18.95" customHeight="1" x14ac:dyDescent="0.25">
      <c r="B65" s="18" t="s">
        <v>10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15"/>
      <c r="AI65" s="15"/>
      <c r="AJ65" s="15"/>
      <c r="AK65" s="15"/>
      <c r="AL65" s="15"/>
      <c r="AM65" s="15"/>
      <c r="AN65" s="34">
        <v>2</v>
      </c>
    </row>
    <row r="66" spans="2:40" ht="18.95" customHeight="1" x14ac:dyDescent="0.25">
      <c r="B66" s="14" t="s">
        <v>11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15"/>
      <c r="AI66" s="15"/>
      <c r="AJ66" s="15"/>
      <c r="AK66" s="15"/>
      <c r="AL66" s="15"/>
      <c r="AM66" s="15"/>
      <c r="AN66" s="28">
        <v>10</v>
      </c>
    </row>
    <row r="67" spans="2:40" ht="12" customHeight="1" x14ac:dyDescent="0.25"/>
    <row r="68" spans="2:40" s="8" customFormat="1" ht="18.95" customHeight="1" x14ac:dyDescent="0.25">
      <c r="B68" s="31">
        <f>DATE(CalendarYear+1,1,1)</f>
        <v>45658</v>
      </c>
      <c r="C68" s="9" t="str">
        <f>IF(DAY(JanSun1)=1,"",IF(AND(YEAR(JanSun1+1)=CalendarYear,MONTH(JanSun1+1)=1),JanSun1+1,""))</f>
        <v/>
      </c>
      <c r="D68" s="9"/>
      <c r="E68" s="9"/>
      <c r="F68" s="9">
        <v>1</v>
      </c>
      <c r="G68" s="9">
        <v>2</v>
      </c>
      <c r="H68" s="9">
        <v>3</v>
      </c>
      <c r="I68" s="9">
        <v>4</v>
      </c>
      <c r="J68" s="9">
        <v>5</v>
      </c>
      <c r="K68" s="9">
        <v>6</v>
      </c>
      <c r="L68" s="9">
        <v>7</v>
      </c>
      <c r="M68" s="9">
        <v>8</v>
      </c>
      <c r="N68" s="9">
        <v>9</v>
      </c>
      <c r="O68" s="9">
        <v>10</v>
      </c>
      <c r="P68" s="9">
        <v>11</v>
      </c>
      <c r="Q68" s="9">
        <v>12</v>
      </c>
      <c r="R68" s="9">
        <v>13</v>
      </c>
      <c r="S68" s="9">
        <v>14</v>
      </c>
      <c r="T68" s="9">
        <v>15</v>
      </c>
      <c r="U68" s="9">
        <v>16</v>
      </c>
      <c r="V68" s="9">
        <v>17</v>
      </c>
      <c r="W68" s="9">
        <v>18</v>
      </c>
      <c r="X68" s="9">
        <v>19</v>
      </c>
      <c r="Y68" s="9">
        <v>20</v>
      </c>
      <c r="Z68" s="9">
        <v>21</v>
      </c>
      <c r="AA68" s="9">
        <v>22</v>
      </c>
      <c r="AB68" s="9">
        <v>23</v>
      </c>
      <c r="AC68" s="9">
        <v>24</v>
      </c>
      <c r="AD68" s="9">
        <v>25</v>
      </c>
      <c r="AE68" s="9">
        <v>26</v>
      </c>
      <c r="AF68" s="9">
        <v>27</v>
      </c>
      <c r="AG68" s="9">
        <v>28</v>
      </c>
      <c r="AH68" s="9">
        <v>29</v>
      </c>
      <c r="AI68" s="9">
        <v>30</v>
      </c>
      <c r="AJ68" s="9">
        <v>31</v>
      </c>
      <c r="AK68" s="9" t="str">
        <f>IF(DAY(JanSun1)=1,IF(AND(YEAR(JanSun1+28)=CalendarYear,MONTH(JanSun1+28)=1),JanSun1+28,""),IF(AND(YEAR(JanSun1+35)=CalendarYear,MONTH(JanSun1+35)=1),JanSun1+35,""))</f>
        <v/>
      </c>
      <c r="AL68" s="9" t="str">
        <f>IF(DAY(JanSun1)=1,IF(AND(YEAR(JanSun1+29)=CalendarYear,MONTH(JanSun1+29)=1),JanSun1+29,""),IF(AND(YEAR(JanSun1+36)=CalendarYear,MONTH(JanSun1+36)=1),JanSun1+36,""))</f>
        <v/>
      </c>
      <c r="AM68" s="10" t="str">
        <f>IF(DAY(JanSun1)=1,IF(AND(YEAR(JanSun1+30)=CalendarYear,MONTH(JanSun1+30)=1),JanSun1+30,""),IF(AND(YEAR(JanSun1+37)=CalendarYear,MONTH(JanSun1+37)=1),JanSun1+37,""))</f>
        <v/>
      </c>
      <c r="AN68" s="29"/>
    </row>
    <row r="69" spans="2:40" s="8" customFormat="1" ht="18.95" customHeight="1" x14ac:dyDescent="0.25">
      <c r="B69" s="32"/>
      <c r="C69" s="11" t="s">
        <v>0</v>
      </c>
      <c r="D69" s="11"/>
      <c r="E69" s="11"/>
      <c r="F69" s="11" t="s">
        <v>3</v>
      </c>
      <c r="G69" s="11" t="s">
        <v>4</v>
      </c>
      <c r="H69" s="11" t="s">
        <v>5</v>
      </c>
      <c r="I69" s="11" t="s">
        <v>6</v>
      </c>
      <c r="J69" s="11" t="s">
        <v>0</v>
      </c>
      <c r="K69" s="11" t="s">
        <v>1</v>
      </c>
      <c r="L69" s="11" t="s">
        <v>2</v>
      </c>
      <c r="M69" s="11" t="s">
        <v>3</v>
      </c>
      <c r="N69" s="11" t="s">
        <v>4</v>
      </c>
      <c r="O69" s="11" t="s">
        <v>5</v>
      </c>
      <c r="P69" s="11" t="s">
        <v>6</v>
      </c>
      <c r="Q69" s="11" t="s">
        <v>0</v>
      </c>
      <c r="R69" s="11" t="s">
        <v>1</v>
      </c>
      <c r="S69" s="11" t="s">
        <v>2</v>
      </c>
      <c r="T69" s="11" t="s">
        <v>3</v>
      </c>
      <c r="U69" s="11" t="s">
        <v>4</v>
      </c>
      <c r="V69" s="11" t="s">
        <v>5</v>
      </c>
      <c r="W69" s="11" t="s">
        <v>6</v>
      </c>
      <c r="X69" s="11" t="s">
        <v>0</v>
      </c>
      <c r="Y69" s="11" t="s">
        <v>1</v>
      </c>
      <c r="Z69" s="11" t="s">
        <v>2</v>
      </c>
      <c r="AA69" s="11" t="s">
        <v>3</v>
      </c>
      <c r="AB69" s="11" t="s">
        <v>4</v>
      </c>
      <c r="AC69" s="11" t="s">
        <v>5</v>
      </c>
      <c r="AD69" s="11" t="s">
        <v>6</v>
      </c>
      <c r="AE69" s="11" t="s">
        <v>0</v>
      </c>
      <c r="AF69" s="11" t="s">
        <v>1</v>
      </c>
      <c r="AG69" s="11" t="s">
        <v>2</v>
      </c>
      <c r="AH69" s="11" t="s">
        <v>3</v>
      </c>
      <c r="AI69" s="11" t="s">
        <v>4</v>
      </c>
      <c r="AJ69" s="11" t="s">
        <v>5</v>
      </c>
      <c r="AK69" s="11" t="s">
        <v>6</v>
      </c>
      <c r="AL69" s="11" t="s">
        <v>0</v>
      </c>
      <c r="AM69" s="12" t="s">
        <v>1</v>
      </c>
      <c r="AN69" s="29"/>
    </row>
    <row r="70" spans="2:40" ht="18.95" customHeight="1" x14ac:dyDescent="0.25">
      <c r="B70" s="17" t="s">
        <v>8</v>
      </c>
      <c r="C70" s="13"/>
      <c r="D70" s="13"/>
      <c r="E70" s="13"/>
      <c r="F70" s="13"/>
      <c r="G70" s="13"/>
      <c r="H70" s="13"/>
      <c r="I70" s="13"/>
      <c r="J70" s="13"/>
      <c r="K70" s="19" t="s">
        <v>12</v>
      </c>
      <c r="L70" s="13"/>
      <c r="M70" s="13"/>
      <c r="N70" s="13"/>
      <c r="O70" s="13"/>
      <c r="P70" s="13"/>
      <c r="Q70" s="13"/>
      <c r="R70" s="19" t="s">
        <v>12</v>
      </c>
      <c r="S70" s="13"/>
      <c r="T70" s="13"/>
      <c r="U70" s="13"/>
      <c r="V70" s="13"/>
      <c r="W70" s="13"/>
      <c r="X70" s="13"/>
      <c r="Y70" s="19" t="s">
        <v>12</v>
      </c>
      <c r="Z70" s="13"/>
      <c r="AA70" s="13"/>
      <c r="AB70" s="13"/>
      <c r="AC70" s="13"/>
      <c r="AD70" s="13"/>
      <c r="AE70" s="13"/>
      <c r="AF70" s="19" t="s">
        <v>12</v>
      </c>
      <c r="AG70" s="13"/>
      <c r="AH70" s="13"/>
      <c r="AI70" s="13"/>
      <c r="AJ70" s="13"/>
      <c r="AK70" s="13"/>
      <c r="AL70" s="13"/>
      <c r="AM70" s="13"/>
    </row>
    <row r="71" spans="2:40" ht="18.95" customHeight="1" x14ac:dyDescent="0.25">
      <c r="B71" s="18" t="s">
        <v>9</v>
      </c>
      <c r="C71" s="15"/>
      <c r="D71" s="15"/>
      <c r="E71" s="15"/>
      <c r="F71" s="15"/>
      <c r="G71" s="15"/>
      <c r="H71" s="15"/>
      <c r="I71" s="15"/>
      <c r="J71" s="15"/>
      <c r="K71" s="19" t="s">
        <v>12</v>
      </c>
      <c r="L71" s="15"/>
      <c r="M71" s="15"/>
      <c r="N71" s="15"/>
      <c r="O71" s="15"/>
      <c r="P71" s="15"/>
      <c r="Q71" s="15"/>
      <c r="R71" s="19" t="s">
        <v>12</v>
      </c>
      <c r="S71" s="15"/>
      <c r="T71" s="15"/>
      <c r="U71" s="15"/>
      <c r="V71" s="15"/>
      <c r="W71" s="15"/>
      <c r="X71" s="15"/>
      <c r="Y71" s="19" t="s">
        <v>12</v>
      </c>
      <c r="Z71" s="15"/>
      <c r="AA71" s="15"/>
      <c r="AB71" s="15"/>
      <c r="AC71" s="15"/>
      <c r="AD71" s="15"/>
      <c r="AE71" s="15"/>
      <c r="AF71" s="19" t="s">
        <v>12</v>
      </c>
      <c r="AG71" s="15"/>
      <c r="AH71" s="15"/>
      <c r="AI71" s="15"/>
      <c r="AJ71" s="15"/>
      <c r="AK71" s="15"/>
      <c r="AL71" s="15"/>
      <c r="AM71" s="15"/>
      <c r="AN71" s="34">
        <v>4</v>
      </c>
    </row>
    <row r="72" spans="2:40" ht="18.95" customHeight="1" x14ac:dyDescent="0.25">
      <c r="B72" s="18" t="s">
        <v>10</v>
      </c>
      <c r="C72" s="15"/>
      <c r="D72" s="15"/>
      <c r="E72" s="15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15"/>
      <c r="AL72" s="15"/>
      <c r="AM72" s="15"/>
      <c r="AN72" s="34">
        <v>2</v>
      </c>
    </row>
    <row r="73" spans="2:40" ht="18.95" customHeight="1" x14ac:dyDescent="0.25">
      <c r="B73" s="14" t="s">
        <v>11</v>
      </c>
      <c r="C73" s="15"/>
      <c r="D73" s="15"/>
      <c r="E73" s="15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15"/>
      <c r="AL73" s="15"/>
      <c r="AM73" s="15"/>
      <c r="AN73" s="28">
        <v>8</v>
      </c>
    </row>
    <row r="74" spans="2:40" ht="12" customHeight="1" x14ac:dyDescent="0.25"/>
    <row r="75" spans="2:40" s="16" customFormat="1" ht="18.95" customHeight="1" x14ac:dyDescent="0.25">
      <c r="B75" s="31">
        <f>DATE(CalendarYear+1,2,1)</f>
        <v>45689</v>
      </c>
      <c r="C75" s="9" t="str">
        <f>IF(DAY(FebSun1)=1,"",IF(AND(YEAR(FebSun1+1)=CalendarYear,MONTH(FebSun1+1)=2),FebSun1+1,""))</f>
        <v/>
      </c>
      <c r="D75" s="9" t="str">
        <f>IF(DAY(FebSun1)=1,"",IF(AND(YEAR(FebSun1+2)=CalendarYear,MONTH(FebSun1+2)=2),FebSun1+2,""))</f>
        <v/>
      </c>
      <c r="E75" s="9" t="str">
        <f>IF(DAY(FebSun1)=1,"",IF(AND(YEAR(FebSun1+3)=CalendarYear,MONTH(FebSun1+3)=2),FebSun1+3,""))</f>
        <v/>
      </c>
      <c r="F75" s="9" t="str">
        <f>IF(DAY(FebSun1)=1,"",IF(AND(YEAR(FebSun1+4)=CalendarYear,MONTH(FebSun1+4)=2),FebSun1+4,""))</f>
        <v/>
      </c>
      <c r="G75" s="9"/>
      <c r="H75" s="9"/>
      <c r="I75" s="9">
        <v>1</v>
      </c>
      <c r="J75" s="9">
        <v>2</v>
      </c>
      <c r="K75" s="9">
        <v>3</v>
      </c>
      <c r="L75" s="9">
        <v>4</v>
      </c>
      <c r="M75" s="9">
        <v>5</v>
      </c>
      <c r="N75" s="9">
        <v>6</v>
      </c>
      <c r="O75" s="9">
        <v>7</v>
      </c>
      <c r="P75" s="9">
        <v>8</v>
      </c>
      <c r="Q75" s="9">
        <v>9</v>
      </c>
      <c r="R75" s="9">
        <v>10</v>
      </c>
      <c r="S75" s="9">
        <v>11</v>
      </c>
      <c r="T75" s="9">
        <v>12</v>
      </c>
      <c r="U75" s="9">
        <v>13</v>
      </c>
      <c r="V75" s="9">
        <v>14</v>
      </c>
      <c r="W75" s="9">
        <v>15</v>
      </c>
      <c r="X75" s="9">
        <v>16</v>
      </c>
      <c r="Y75" s="9">
        <v>17</v>
      </c>
      <c r="Z75" s="9">
        <v>18</v>
      </c>
      <c r="AA75" s="9">
        <v>19</v>
      </c>
      <c r="AB75" s="9">
        <v>20</v>
      </c>
      <c r="AC75" s="9">
        <v>21</v>
      </c>
      <c r="AD75" s="9">
        <v>22</v>
      </c>
      <c r="AE75" s="9">
        <v>23</v>
      </c>
      <c r="AF75" s="9">
        <v>24</v>
      </c>
      <c r="AG75" s="9">
        <v>25</v>
      </c>
      <c r="AH75" s="9">
        <v>26</v>
      </c>
      <c r="AI75" s="9">
        <v>27</v>
      </c>
      <c r="AJ75" s="9">
        <v>28</v>
      </c>
      <c r="AK75" s="9" t="str">
        <f>IF(DAY(FebSun1)=1,IF(AND(YEAR(FebSun1+28)=CalendarYear,MONTH(FebSun1+28)=2),FebSun1+28,""),IF(AND(YEAR(FebSun1+35)=CalendarYear,MONTH(FebSun1+35)=2),FebSun1+35,""))</f>
        <v/>
      </c>
      <c r="AL75" s="9" t="str">
        <f>IF(DAY(FebSun1)=1,IF(AND(YEAR(FebSun1+29)=CalendarYear,MONTH(FebSun1+29)=2),FebSun1+29,""),IF(AND(YEAR(FebSun1+36)=CalendarYear,MONTH(FebSun1+36)=2),FebSun1+36,""))</f>
        <v/>
      </c>
      <c r="AM75" s="10" t="str">
        <f>IF(DAY(FebSun1)=1,IF(AND(YEAR(FebSun1+30)=CalendarYear,MONTH(FebSun1+30)=2),FebSun1+30,""),IF(AND(YEAR(FebSun1+37)=CalendarYear,MONTH(FebSun1+37)=2),FebSun1+37,""))</f>
        <v/>
      </c>
      <c r="AN75" s="30"/>
    </row>
    <row r="76" spans="2:40" s="16" customFormat="1" ht="18.95" customHeight="1" x14ac:dyDescent="0.25">
      <c r="B76" s="32"/>
      <c r="C76" s="11" t="s">
        <v>0</v>
      </c>
      <c r="D76" s="11" t="s">
        <v>1</v>
      </c>
      <c r="E76" s="11" t="s">
        <v>2</v>
      </c>
      <c r="F76" s="11" t="s">
        <v>3</v>
      </c>
      <c r="G76" s="11"/>
      <c r="H76" s="11"/>
      <c r="I76" s="11" t="s">
        <v>6</v>
      </c>
      <c r="J76" s="11" t="s">
        <v>0</v>
      </c>
      <c r="K76" s="11" t="s">
        <v>1</v>
      </c>
      <c r="L76" s="11" t="s">
        <v>2</v>
      </c>
      <c r="M76" s="11" t="s">
        <v>3</v>
      </c>
      <c r="N76" s="11" t="s">
        <v>4</v>
      </c>
      <c r="O76" s="11" t="s">
        <v>5</v>
      </c>
      <c r="P76" s="11" t="s">
        <v>6</v>
      </c>
      <c r="Q76" s="11" t="s">
        <v>0</v>
      </c>
      <c r="R76" s="11" t="s">
        <v>1</v>
      </c>
      <c r="S76" s="11" t="s">
        <v>2</v>
      </c>
      <c r="T76" s="11" t="s">
        <v>3</v>
      </c>
      <c r="U76" s="11" t="s">
        <v>4</v>
      </c>
      <c r="V76" s="11" t="s">
        <v>5</v>
      </c>
      <c r="W76" s="11" t="s">
        <v>6</v>
      </c>
      <c r="X76" s="11" t="s">
        <v>0</v>
      </c>
      <c r="Y76" s="11" t="s">
        <v>1</v>
      </c>
      <c r="Z76" s="11" t="s">
        <v>2</v>
      </c>
      <c r="AA76" s="11" t="s">
        <v>3</v>
      </c>
      <c r="AB76" s="11" t="s">
        <v>4</v>
      </c>
      <c r="AC76" s="11" t="s">
        <v>5</v>
      </c>
      <c r="AD76" s="11" t="s">
        <v>6</v>
      </c>
      <c r="AE76" s="11" t="s">
        <v>0</v>
      </c>
      <c r="AF76" s="11" t="s">
        <v>1</v>
      </c>
      <c r="AG76" s="11" t="s">
        <v>2</v>
      </c>
      <c r="AH76" s="11" t="s">
        <v>3</v>
      </c>
      <c r="AI76" s="11" t="s">
        <v>4</v>
      </c>
      <c r="AJ76" s="11" t="s">
        <v>5</v>
      </c>
      <c r="AK76" s="11" t="s">
        <v>6</v>
      </c>
      <c r="AL76" s="11" t="s">
        <v>0</v>
      </c>
      <c r="AM76" s="12" t="s">
        <v>1</v>
      </c>
      <c r="AN76" s="30"/>
    </row>
    <row r="77" spans="2:40" ht="18.95" customHeight="1" x14ac:dyDescent="0.25">
      <c r="B77" s="17" t="s">
        <v>8</v>
      </c>
      <c r="C77" s="13"/>
      <c r="D77" s="13"/>
      <c r="E77" s="13"/>
      <c r="F77" s="13"/>
      <c r="G77" s="13"/>
      <c r="H77" s="13"/>
      <c r="I77" s="13"/>
      <c r="J77" s="13"/>
      <c r="K77" s="19" t="s">
        <v>12</v>
      </c>
      <c r="L77" s="13"/>
      <c r="M77" s="13"/>
      <c r="N77" s="13"/>
      <c r="O77" s="13"/>
      <c r="P77" s="13"/>
      <c r="Q77" s="13"/>
      <c r="R77" s="19" t="s">
        <v>12</v>
      </c>
      <c r="S77" s="13"/>
      <c r="T77" s="13"/>
      <c r="U77" s="13"/>
      <c r="V77" s="13"/>
      <c r="W77" s="13"/>
      <c r="X77" s="13"/>
      <c r="Y77" s="19" t="s">
        <v>12</v>
      </c>
      <c r="Z77" s="13"/>
      <c r="AA77" s="13"/>
      <c r="AB77" s="13"/>
      <c r="AC77" s="13"/>
      <c r="AD77" s="13"/>
      <c r="AE77" s="13"/>
      <c r="AF77" s="19" t="s">
        <v>12</v>
      </c>
      <c r="AG77" s="13"/>
      <c r="AH77" s="13"/>
      <c r="AI77" s="13"/>
      <c r="AJ77" s="13"/>
      <c r="AK77" s="13"/>
      <c r="AL77" s="13"/>
      <c r="AM77" s="13"/>
    </row>
    <row r="78" spans="2:40" ht="18.95" customHeight="1" x14ac:dyDescent="0.25">
      <c r="B78" s="18" t="s">
        <v>9</v>
      </c>
      <c r="C78" s="15"/>
      <c r="D78" s="15"/>
      <c r="E78" s="15"/>
      <c r="F78" s="15"/>
      <c r="G78" s="15"/>
      <c r="H78" s="15"/>
      <c r="I78" s="15"/>
      <c r="J78" s="15"/>
      <c r="K78" s="19" t="s">
        <v>12</v>
      </c>
      <c r="L78" s="15"/>
      <c r="M78" s="15"/>
      <c r="N78" s="15"/>
      <c r="O78" s="15"/>
      <c r="P78" s="15"/>
      <c r="Q78" s="15"/>
      <c r="R78" s="19" t="s">
        <v>12</v>
      </c>
      <c r="S78" s="15"/>
      <c r="T78" s="15"/>
      <c r="U78" s="15"/>
      <c r="V78" s="15"/>
      <c r="W78" s="15"/>
      <c r="X78" s="15"/>
      <c r="Y78" s="19" t="s">
        <v>12</v>
      </c>
      <c r="Z78" s="15"/>
      <c r="AA78" s="15"/>
      <c r="AB78" s="15"/>
      <c r="AC78" s="15"/>
      <c r="AD78" s="15"/>
      <c r="AE78" s="15"/>
      <c r="AF78" s="19" t="s">
        <v>12</v>
      </c>
      <c r="AG78" s="15"/>
      <c r="AH78" s="15"/>
      <c r="AI78" s="15"/>
      <c r="AJ78" s="15"/>
      <c r="AK78" s="15"/>
      <c r="AL78" s="15"/>
      <c r="AM78" s="15"/>
      <c r="AN78" s="34">
        <v>4</v>
      </c>
    </row>
    <row r="79" spans="2:40" ht="18.95" customHeight="1" x14ac:dyDescent="0.25">
      <c r="B79" s="18" t="s">
        <v>10</v>
      </c>
      <c r="C79" s="15"/>
      <c r="D79" s="15"/>
      <c r="E79" s="15"/>
      <c r="F79" s="15"/>
      <c r="G79" s="15"/>
      <c r="H79" s="1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15"/>
      <c r="AL79" s="15"/>
      <c r="AM79" s="15"/>
      <c r="AN79" s="34">
        <v>2</v>
      </c>
    </row>
    <row r="80" spans="2:40" ht="18.95" customHeight="1" x14ac:dyDescent="0.25">
      <c r="B80" s="14" t="s">
        <v>11</v>
      </c>
      <c r="C80" s="15"/>
      <c r="D80" s="15"/>
      <c r="E80" s="15"/>
      <c r="F80" s="15"/>
      <c r="G80" s="15"/>
      <c r="H80" s="1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15"/>
      <c r="AL80" s="15"/>
      <c r="AM80" s="15"/>
      <c r="AN80" s="28">
        <v>8</v>
      </c>
    </row>
    <row r="81" spans="2:40" ht="12" customHeight="1" x14ac:dyDescent="0.25"/>
    <row r="82" spans="2:40" s="8" customFormat="1" ht="18.95" customHeight="1" x14ac:dyDescent="0.25">
      <c r="B82" s="31">
        <f>DATE(CalendarYear+1,3,1)</f>
        <v>45717</v>
      </c>
      <c r="C82" s="9" t="str">
        <f>IF(DAY(MarSun1)=1,"",IF(AND(YEAR(MarSun1+1)=CalendarYear,MONTH(MarSun1+1)=3),MarSun1+1,""))</f>
        <v/>
      </c>
      <c r="D82" s="9" t="str">
        <f>IF(DAY(MarSun1)=1,"",IF(AND(YEAR(MarSun1+2)=CalendarYear,MONTH(MarSun1+2)=3),MarSun1+2,""))</f>
        <v/>
      </c>
      <c r="E82" s="9" t="str">
        <f>IF(DAY(MarSun1)=1,"",IF(AND(YEAR(MarSun1+3)=CalendarYear,MONTH(MarSun1+3)=3),MarSun1+3,""))</f>
        <v/>
      </c>
      <c r="F82" s="9" t="str">
        <f>IF(DAY(MarSun1)=1,"",IF(AND(YEAR(MarSun1+4)=CalendarYear,MONTH(MarSun1+4)=3),MarSun1+4,""))</f>
        <v/>
      </c>
      <c r="G82" s="9" t="str">
        <f>IF(DAY(MarSun1)=1,"",IF(AND(YEAR(MarSun1+5)=CalendarYear,MONTH(MarSun1+5)=3),MarSun1+5,""))</f>
        <v/>
      </c>
      <c r="H82" s="9"/>
      <c r="I82" s="9">
        <v>1</v>
      </c>
      <c r="J82" s="9">
        <v>2</v>
      </c>
      <c r="K82" s="9">
        <v>3</v>
      </c>
      <c r="L82" s="9">
        <v>4</v>
      </c>
      <c r="M82" s="9">
        <v>5</v>
      </c>
      <c r="N82" s="9">
        <v>6</v>
      </c>
      <c r="O82" s="9">
        <v>7</v>
      </c>
      <c r="P82" s="9">
        <v>8</v>
      </c>
      <c r="Q82" s="9">
        <v>9</v>
      </c>
      <c r="R82" s="9">
        <v>10</v>
      </c>
      <c r="S82" s="9">
        <v>11</v>
      </c>
      <c r="T82" s="9">
        <v>12</v>
      </c>
      <c r="U82" s="9">
        <v>13</v>
      </c>
      <c r="V82" s="9">
        <v>14</v>
      </c>
      <c r="W82" s="9">
        <v>15</v>
      </c>
      <c r="X82" s="9">
        <v>16</v>
      </c>
      <c r="Y82" s="9">
        <v>17</v>
      </c>
      <c r="Z82" s="9">
        <v>18</v>
      </c>
      <c r="AA82" s="9">
        <v>19</v>
      </c>
      <c r="AB82" s="9">
        <v>20</v>
      </c>
      <c r="AC82" s="9">
        <v>21</v>
      </c>
      <c r="AD82" s="9">
        <v>22</v>
      </c>
      <c r="AE82" s="9">
        <v>23</v>
      </c>
      <c r="AF82" s="9">
        <v>24</v>
      </c>
      <c r="AG82" s="9">
        <v>25</v>
      </c>
      <c r="AH82" s="9">
        <v>26</v>
      </c>
      <c r="AI82" s="9">
        <v>27</v>
      </c>
      <c r="AJ82" s="9">
        <v>28</v>
      </c>
      <c r="AK82" s="9">
        <v>29</v>
      </c>
      <c r="AL82" s="9">
        <v>30</v>
      </c>
      <c r="AM82" s="9">
        <v>31</v>
      </c>
      <c r="AN82" s="29"/>
    </row>
    <row r="83" spans="2:40" s="8" customFormat="1" ht="18.95" customHeight="1" x14ac:dyDescent="0.25">
      <c r="B83" s="32"/>
      <c r="C83" s="11" t="s">
        <v>0</v>
      </c>
      <c r="D83" s="11" t="s">
        <v>1</v>
      </c>
      <c r="E83" s="11" t="s">
        <v>2</v>
      </c>
      <c r="F83" s="11" t="s">
        <v>3</v>
      </c>
      <c r="G83" s="11" t="s">
        <v>4</v>
      </c>
      <c r="H83" s="11"/>
      <c r="I83" s="11" t="s">
        <v>6</v>
      </c>
      <c r="J83" s="11" t="s">
        <v>0</v>
      </c>
      <c r="K83" s="11" t="s">
        <v>1</v>
      </c>
      <c r="L83" s="11" t="s">
        <v>2</v>
      </c>
      <c r="M83" s="11" t="s">
        <v>3</v>
      </c>
      <c r="N83" s="11" t="s">
        <v>4</v>
      </c>
      <c r="O83" s="11" t="s">
        <v>5</v>
      </c>
      <c r="P83" s="11" t="s">
        <v>6</v>
      </c>
      <c r="Q83" s="11" t="s">
        <v>0</v>
      </c>
      <c r="R83" s="11" t="s">
        <v>1</v>
      </c>
      <c r="S83" s="11" t="s">
        <v>2</v>
      </c>
      <c r="T83" s="11" t="s">
        <v>3</v>
      </c>
      <c r="U83" s="11" t="s">
        <v>4</v>
      </c>
      <c r="V83" s="11" t="s">
        <v>5</v>
      </c>
      <c r="W83" s="11" t="s">
        <v>6</v>
      </c>
      <c r="X83" s="11" t="s">
        <v>0</v>
      </c>
      <c r="Y83" s="11" t="s">
        <v>1</v>
      </c>
      <c r="Z83" s="11" t="s">
        <v>2</v>
      </c>
      <c r="AA83" s="11" t="s">
        <v>3</v>
      </c>
      <c r="AB83" s="11" t="s">
        <v>4</v>
      </c>
      <c r="AC83" s="11" t="s">
        <v>5</v>
      </c>
      <c r="AD83" s="11" t="s">
        <v>6</v>
      </c>
      <c r="AE83" s="11" t="s">
        <v>0</v>
      </c>
      <c r="AF83" s="11" t="s">
        <v>1</v>
      </c>
      <c r="AG83" s="11" t="s">
        <v>2</v>
      </c>
      <c r="AH83" s="11" t="s">
        <v>3</v>
      </c>
      <c r="AI83" s="11" t="s">
        <v>4</v>
      </c>
      <c r="AJ83" s="11" t="s">
        <v>5</v>
      </c>
      <c r="AK83" s="11" t="s">
        <v>6</v>
      </c>
      <c r="AL83" s="11" t="s">
        <v>0</v>
      </c>
      <c r="AM83" s="12" t="s">
        <v>1</v>
      </c>
      <c r="AN83" s="29"/>
    </row>
    <row r="84" spans="2:40" ht="18.95" customHeight="1" x14ac:dyDescent="0.25">
      <c r="B84" s="17" t="s">
        <v>8</v>
      </c>
      <c r="C84" s="13"/>
      <c r="D84" s="13"/>
      <c r="E84" s="13"/>
      <c r="F84" s="13"/>
      <c r="G84" s="13"/>
      <c r="H84" s="13"/>
      <c r="I84" s="13"/>
      <c r="J84" s="13"/>
      <c r="K84" s="19" t="s">
        <v>12</v>
      </c>
      <c r="L84" s="13"/>
      <c r="M84" s="13"/>
      <c r="N84" s="13"/>
      <c r="O84" s="13"/>
      <c r="P84" s="13"/>
      <c r="Q84" s="13"/>
      <c r="R84" s="19" t="s">
        <v>12</v>
      </c>
      <c r="S84" s="13"/>
      <c r="T84" s="13"/>
      <c r="U84" s="13"/>
      <c r="V84" s="13"/>
      <c r="W84" s="13"/>
      <c r="X84" s="13"/>
      <c r="Y84" s="19" t="s">
        <v>12</v>
      </c>
      <c r="Z84" s="13"/>
      <c r="AA84" s="13"/>
      <c r="AB84" s="13"/>
      <c r="AC84" s="13"/>
      <c r="AD84" s="13"/>
      <c r="AE84" s="13"/>
      <c r="AF84" s="19" t="s">
        <v>12</v>
      </c>
      <c r="AG84" s="13"/>
      <c r="AH84" s="22"/>
      <c r="AI84" s="23"/>
      <c r="AJ84" s="19" t="s">
        <v>12</v>
      </c>
      <c r="AK84" s="13"/>
      <c r="AL84" s="13"/>
      <c r="AM84" s="13"/>
    </row>
    <row r="85" spans="2:40" ht="18.95" customHeight="1" x14ac:dyDescent="0.25">
      <c r="B85" s="18" t="s">
        <v>9</v>
      </c>
      <c r="C85" s="15"/>
      <c r="D85" s="15"/>
      <c r="E85" s="15"/>
      <c r="F85" s="15"/>
      <c r="G85" s="15"/>
      <c r="H85" s="15"/>
      <c r="I85" s="15"/>
      <c r="J85" s="15"/>
      <c r="K85" s="19" t="s">
        <v>12</v>
      </c>
      <c r="L85" s="15"/>
      <c r="M85" s="15"/>
      <c r="N85" s="15"/>
      <c r="O85" s="15"/>
      <c r="P85" s="15"/>
      <c r="Q85" s="15"/>
      <c r="R85" s="19" t="s">
        <v>12</v>
      </c>
      <c r="S85" s="15"/>
      <c r="T85" s="15"/>
      <c r="U85" s="15"/>
      <c r="V85" s="15"/>
      <c r="W85" s="15"/>
      <c r="X85" s="15"/>
      <c r="Y85" s="19" t="s">
        <v>12</v>
      </c>
      <c r="Z85" s="15"/>
      <c r="AA85" s="15"/>
      <c r="AB85" s="15"/>
      <c r="AC85" s="15"/>
      <c r="AD85" s="15"/>
      <c r="AE85" s="15"/>
      <c r="AF85" s="19" t="s">
        <v>12</v>
      </c>
      <c r="AG85" s="15"/>
      <c r="AH85" s="22"/>
      <c r="AI85" s="24"/>
      <c r="AJ85" s="19" t="s">
        <v>12</v>
      </c>
      <c r="AK85" s="15"/>
      <c r="AL85" s="15"/>
      <c r="AM85" s="15"/>
      <c r="AN85" s="34">
        <v>5</v>
      </c>
    </row>
    <row r="86" spans="2:40" ht="18.95" customHeight="1" x14ac:dyDescent="0.25">
      <c r="B86" s="18" t="s">
        <v>10</v>
      </c>
      <c r="C86" s="15"/>
      <c r="D86" s="15"/>
      <c r="E86" s="15"/>
      <c r="F86" s="15"/>
      <c r="G86" s="15"/>
      <c r="H86" s="15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2"/>
      <c r="AI86" s="24"/>
      <c r="AJ86" s="19" t="s">
        <v>12</v>
      </c>
      <c r="AK86" s="15"/>
      <c r="AL86" s="15"/>
      <c r="AM86" s="15"/>
      <c r="AN86" s="34">
        <v>2.25</v>
      </c>
    </row>
    <row r="87" spans="2:40" ht="18.95" customHeight="1" x14ac:dyDescent="0.25">
      <c r="B87" s="14" t="s">
        <v>11</v>
      </c>
      <c r="C87" s="15"/>
      <c r="D87" s="15"/>
      <c r="E87" s="15"/>
      <c r="F87" s="15"/>
      <c r="G87" s="15"/>
      <c r="H87" s="15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5"/>
      <c r="AI87" s="25"/>
      <c r="AJ87" s="21"/>
      <c r="AK87" s="21"/>
      <c r="AL87" s="21"/>
      <c r="AM87" s="21"/>
      <c r="AN87" s="28">
        <v>11.3</v>
      </c>
    </row>
    <row r="88" spans="2:40" ht="18.95" customHeight="1" x14ac:dyDescent="0.25">
      <c r="AM88" s="35" t="s">
        <v>15</v>
      </c>
      <c r="AN88" s="34">
        <f>AN8+AN15+AN22+AN29+AN36+AN43+AN50+AN57+AN64+AN71+AN78+AN85</f>
        <v>59</v>
      </c>
    </row>
    <row r="89" spans="2:40" ht="18.95" customHeight="1" x14ac:dyDescent="0.25">
      <c r="AM89" s="7" t="s">
        <v>16</v>
      </c>
      <c r="AN89" s="7">
        <f>AN10+AN17+AN24+AN31+AN38+AN45+AN52+AN59+AN66+AN73+AN80+AN87</f>
        <v>172.8</v>
      </c>
    </row>
  </sheetData>
  <mergeCells count="13">
    <mergeCell ref="B68:B69"/>
    <mergeCell ref="B75:B76"/>
    <mergeCell ref="B82:B83"/>
    <mergeCell ref="B5:B6"/>
    <mergeCell ref="AH1:AM1"/>
    <mergeCell ref="B47:B48"/>
    <mergeCell ref="B54:B55"/>
    <mergeCell ref="B61:B62"/>
    <mergeCell ref="B12:B13"/>
    <mergeCell ref="B19:B20"/>
    <mergeCell ref="B26:B27"/>
    <mergeCell ref="B33:B34"/>
    <mergeCell ref="B40:B41"/>
  </mergeCells>
  <phoneticPr fontId="25"/>
  <conditionalFormatting sqref="C5:AM5 C12:AM12 C19:AM19 C26:AM26 C33:AM33 C40:AM40 C47:AM47 C54:AM54 C61:AM61 C68:AM68 C75:AM75 C82:AM82">
    <cfRule type="expression" dxfId="13" priority="12">
      <formula>NOT(ISNUMBER(C5))</formula>
    </cfRule>
  </conditionalFormatting>
  <conditionalFormatting sqref="C6:AM6">
    <cfRule type="expression" dxfId="12" priority="13" stopIfTrue="1">
      <formula>NOT(ISNUMBER(C5))</formula>
    </cfRule>
    <cfRule type="expression" dxfId="11" priority="14">
      <formula>OR(COUNTIF(C7:C10,1)&gt;1,COUNTIF(C7:C10,2)&gt;1,COUNTIF(C7:C10,3)&gt;1)</formula>
    </cfRule>
  </conditionalFormatting>
  <conditionalFormatting sqref="C7:AM10 C14:AM17 C21:AM24 C28:AM31 C35:AM38 C42:AM45 C49:AM52 C56:AM59 C63:AM66 C70:AM73 C77:AM80 C84:AM87">
    <cfRule type="cellIs" dxfId="10" priority="8" stopIfTrue="1" operator="equal">
      <formula>1</formula>
    </cfRule>
    <cfRule type="cellIs" dxfId="9" priority="9" stopIfTrue="1" operator="equal">
      <formula>2</formula>
    </cfRule>
    <cfRule type="cellIs" dxfId="8" priority="10" operator="equal">
      <formula>3</formula>
    </cfRule>
  </conditionalFormatting>
  <conditionalFormatting sqref="C13:AM13 C20:AM20 C27:AM27 C34:AM34 C41:AM41 C48:AM48 C55:AM55 C62:AM62 C69:AM69 C76:AM76 C83:AM83">
    <cfRule type="expression" dxfId="7" priority="7" stopIfTrue="1">
      <formula>NOT(ISNUMBER(C12))</formula>
    </cfRule>
    <cfRule type="expression" dxfId="6" priority="11">
      <formula>OR(COUNTIF(C14:C16,1)&gt;1,COUNTIF(C14:C16,2)&gt;1,COUNTIF(C14:C16,3)&gt;1)</formula>
    </cfRule>
  </conditionalFormatting>
  <conditionalFormatting sqref="Z3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operator="equal">
      <formula>3</formula>
    </cfRule>
  </conditionalFormatting>
  <conditionalFormatting sqref="AD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operator="equal">
      <formula>3</formula>
    </cfRule>
  </conditionalFormatting>
  <dataValidations count="2">
    <dataValidation allowBlank="1" showInputMessage="1" showErrorMessage="1" promptTitle="シフト ワーク カレンダー" prompt="スピン ボタンを使用して、カレンダーの年を変更します。_x000a__x000a_カレンダーでは、3 つのジョブまで、毎日のシフト スケジュールを自動的に表示します。[ジョブおよびシフト] タブからジョブ/シフトの詳細とパターンを設定します。 _x000a__x000a_赤色で強調表示された日付は、スケジュールの競合を示します。" sqref="A1" xr:uid="{00000000-0002-0000-0000-000000000000}"/>
    <dataValidation allowBlank="1" showInputMessage="1" showErrorMessage="1" prompt="スピン ボタンを使用して、すばやくカレンダーの年を変更します" sqref="AH1" xr:uid="{00000000-0002-0000-0000-000001000000}"/>
  </dataValidations>
  <printOptions horizontalCentered="1" verticalCentered="1"/>
  <pageMargins left="0.3" right="0.3" top="0.3" bottom="0.3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スピン ボタン">
              <controlPr defaultSize="0" print="0" autoPict="0" altText="スピン ボタンを使用してカレンダーの年を変更するか、セル AE3 で年を変更します。">
                <anchor moveWithCells="1">
                  <from>
                    <xdr:col>32</xdr:col>
                    <xdr:colOff>161925</xdr:colOff>
                    <xdr:row>0</xdr:row>
                    <xdr:rowOff>314325</xdr:rowOff>
                  </from>
                  <to>
                    <xdr:col>33</xdr:col>
                    <xdr:colOff>28575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8A6C93-A69C-4202-9E10-B2DDF75C0D1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3DD5992-68AE-4B29-AEFE-7AC47D40B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4082A6-59E9-47FE-A802-4274C5438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TM89105255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シフト ワーク カレンダー</vt:lpstr>
      <vt:lpstr>CalendarYear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2020-10-06T19:45:38Z</dcterms:created>
  <dcterms:modified xsi:type="dcterms:W3CDTF">2024-02-27T05:51:02Z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