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defaultThemeVersion="124226"/>
  <mc:AlternateContent xmlns:mc="http://schemas.openxmlformats.org/markup-compatibility/2006">
    <mc:Choice Requires="x15">
      <x15ac:absPath xmlns:x15ac="http://schemas.microsoft.com/office/spreadsheetml/2010/11/ac" url="\\192.168.1.202\全庁ファイルサーバ\000-共有\010-総務課\02 契約管財関係\に 入札関係\01 入札参加資格申請関係\R5-7（物品）\"/>
    </mc:Choice>
  </mc:AlternateContent>
  <xr:revisionPtr revIDLastSave="0" documentId="13_ncr:1_{B60A8BD9-141E-4248-9F7B-48AE096AC388}" xr6:coauthVersionLast="47" xr6:coauthVersionMax="47" xr10:uidLastSave="{00000000-0000-0000-0000-000000000000}"/>
  <bookViews>
    <workbookView xWindow="-120" yWindow="-120" windowWidth="20730" windowHeight="11160" tabRatio="709" xr2:uid="{00000000-000D-0000-FFFF-FFFF00000000}"/>
  </bookViews>
  <sheets>
    <sheet name="記載要領" sheetId="33" r:id="rId1"/>
    <sheet name="提出書類等一覧" sheetId="34" r:id="rId2"/>
    <sheet name="第１号様式" sheetId="25" r:id="rId3"/>
    <sheet name="別紙１" sheetId="2" r:id="rId4"/>
    <sheet name="別紙２" sheetId="6" r:id="rId5"/>
    <sheet name="別紙３" sheetId="5" r:id="rId6"/>
    <sheet name="別紙4" sheetId="30" r:id="rId7"/>
    <sheet name="別紙５" sheetId="31" r:id="rId8"/>
    <sheet name="別紙６" sheetId="12" r:id="rId9"/>
    <sheet name="別紙７" sheetId="35" r:id="rId10"/>
    <sheet name="別紙８" sheetId="36" r:id="rId11"/>
    <sheet name="別紙９" sheetId="37" r:id="rId12"/>
    <sheet name="様式２" sheetId="39" r:id="rId13"/>
    <sheet name="様式３" sheetId="40" r:id="rId14"/>
  </sheets>
  <externalReferences>
    <externalReference r:id="rId15"/>
    <externalReference r:id="rId16"/>
    <externalReference r:id="rId17"/>
    <externalReference r:id="rId18"/>
    <externalReference r:id="rId19"/>
  </externalReferences>
  <definedNames>
    <definedName name="_xlnm._FilterDatabase" localSheetId="2" hidden="1">第１号様式!$B$32:$AC$50</definedName>
    <definedName name="_xlnm._FilterDatabase" localSheetId="6" hidden="1">別紙4!$T$1:$T$184</definedName>
    <definedName name="_xlnm.Print_Area" localSheetId="0">記載要領!$A:$R</definedName>
    <definedName name="_xlnm.Print_Area" localSheetId="2">第１号様式!$A$1:$AC$50</definedName>
    <definedName name="_xlnm.Print_Area" localSheetId="1">提出書類等一覧!$A$1:$J$41</definedName>
    <definedName name="_xlnm.Print_Area" localSheetId="3">別紙１!$A$1:$AD$43</definedName>
    <definedName name="_xlnm.Print_Area" localSheetId="4">別紙２!$A$1:$Z$49</definedName>
    <definedName name="_xlnm.Print_Area" localSheetId="5">別紙３!$A$1:$AE$40</definedName>
    <definedName name="_xlnm.Print_Area" localSheetId="6">別紙4!$A$1:$Q$186</definedName>
    <definedName name="_xlnm.Print_Area" localSheetId="7">別紙５!$A$1:$AF$16</definedName>
    <definedName name="_xlnm.Print_Area" localSheetId="8">別紙６!$A$1:$AM$54</definedName>
    <definedName name="_xlnm.Print_Area" localSheetId="9">別紙７!$A$1:$AE$34</definedName>
    <definedName name="_xlnm.Print_Area" localSheetId="10">別紙８!$A$1:$AO$47</definedName>
    <definedName name="_xlnm.Print_Area" localSheetId="11">別紙９!$A$1:$U$48</definedName>
    <definedName name="_xlnm.Print_Area" localSheetId="12">様式２!$A$1:$AD$91</definedName>
    <definedName name="_xlnm.Print_Area" localSheetId="13">様式３!$A$1:$AD$54</definedName>
    <definedName name="_xlnm.Print_Titles" localSheetId="6">別紙4!$1:$2</definedName>
    <definedName name="市町村コード取得" localSheetId="0">#REF!</definedName>
    <definedName name="市町村コード取得" localSheetId="2">別紙１!#REF!</definedName>
    <definedName name="市町村コード取得" localSheetId="1">#REF!</definedName>
    <definedName name="市町村コード取得" localSheetId="6">'[1]第１号様式　別紙１'!#REF!</definedName>
    <definedName name="市町村コード取得" localSheetId="7">'[2]第１号様式　別紙１'!#REF!</definedName>
    <definedName name="市町村コード取得" localSheetId="8">#REF!</definedName>
    <definedName name="市町村コード取得" localSheetId="9">'[2]第１号様式　別紙１'!#REF!</definedName>
    <definedName name="市町村コード取得" localSheetId="10">'[3]第１号様式　別紙１'!#REF!</definedName>
    <definedName name="市町村コード取得" localSheetId="11">'[2]第１号様式　別紙１'!#REF!</definedName>
    <definedName name="市町村コード取得" localSheetId="12">'[4]第１号様式　別紙１'!#REF!</definedName>
    <definedName name="市町村コード取得" localSheetId="13">'[4]第１号様式　別紙１'!#REF!</definedName>
    <definedName name="市町村コード取得">別紙１!#REF!</definedName>
    <definedName name="代理人" localSheetId="7">#REF!</definedName>
    <definedName name="代理人">別紙３!$AK$4:$AK$5</definedName>
    <definedName name="代理人の有無" localSheetId="7">#REF!</definedName>
    <definedName name="代理人の有無">別紙３!$AK$3:$AK$5</definedName>
    <definedName name="代理人を置かない" localSheetId="7">#REF!</definedName>
    <definedName name="代理人を置かない">別紙３!$AM$4:$AM$5</definedName>
    <definedName name="代理人を置く" localSheetId="7">#REF!</definedName>
    <definedName name="代理人を置く">別紙３!$AL$4</definedName>
    <definedName name="置かない" localSheetId="7">#REF!</definedName>
    <definedName name="置かない">別紙３!$AL$21:$AL$23</definedName>
    <definedName name="置く" localSheetId="7">#REF!</definedName>
    <definedName name="置く">別紙３!$AK$21:$AK$22</definedName>
    <definedName name="中分類コード" localSheetId="0">#REF!</definedName>
    <definedName name="中分類コード" localSheetId="2">第１号様式!$AH$33:$AH$66</definedName>
    <definedName name="中分類コード" localSheetId="1">#REF!</definedName>
    <definedName name="中分類コード" localSheetId="6">#REF!</definedName>
    <definedName name="中分類コード" localSheetId="7">#REF!</definedName>
    <definedName name="中分類コード" localSheetId="8">#REF!</definedName>
    <definedName name="中分類コード">#REF!</definedName>
    <definedName name="中分類コード表" localSheetId="0">#REF!</definedName>
    <definedName name="中分類コード表" localSheetId="2">第１号様式!$AH$33:$AI$67</definedName>
    <definedName name="中分類コード表" localSheetId="1">#REF!</definedName>
    <definedName name="中分類コード表" localSheetId="6">#REF!</definedName>
    <definedName name="中分類コード表" localSheetId="7">#REF!</definedName>
    <definedName name="中分類コード表" localSheetId="8">#REF!</definedName>
    <definedName name="中分類コード表">#REF!</definedName>
  </definedNames>
  <calcPr calcId="191029"/>
</workbook>
</file>

<file path=xl/calcChain.xml><?xml version="1.0" encoding="utf-8"?>
<calcChain xmlns="http://schemas.openxmlformats.org/spreadsheetml/2006/main">
  <c r="K1" i="37" l="1"/>
  <c r="AB46" i="6" l="1"/>
  <c r="AB45" i="6"/>
  <c r="AB44" i="6"/>
  <c r="AB43" i="6"/>
  <c r="R16" i="2" l="1"/>
  <c r="R15" i="2"/>
  <c r="R14" i="2"/>
  <c r="R13" i="2"/>
  <c r="R12" i="2"/>
  <c r="R11" i="2"/>
  <c r="R10" i="2"/>
  <c r="R9" i="2"/>
  <c r="R8" i="2"/>
  <c r="R7" i="2"/>
  <c r="Q1" i="31" l="1"/>
  <c r="L15" i="31" l="1"/>
  <c r="H15" i="31"/>
  <c r="L13" i="31"/>
  <c r="H13" i="31"/>
  <c r="L11" i="31"/>
  <c r="H11" i="31"/>
  <c r="L8" i="31"/>
  <c r="H8" i="31"/>
  <c r="L5" i="31"/>
  <c r="H5" i="31"/>
  <c r="AD5" i="6" l="1"/>
  <c r="AB5" i="6"/>
  <c r="R183" i="30" l="1"/>
  <c r="R179" i="30"/>
  <c r="R175" i="30"/>
  <c r="R171" i="30"/>
  <c r="R167" i="30"/>
  <c r="R163" i="30"/>
  <c r="R159" i="30"/>
  <c r="R155" i="30"/>
  <c r="R151" i="30"/>
  <c r="R147" i="30"/>
  <c r="R143" i="30"/>
  <c r="R139" i="30"/>
  <c r="R135" i="30"/>
  <c r="R131" i="30"/>
  <c r="R127" i="30"/>
  <c r="R123" i="30"/>
  <c r="R119" i="30"/>
  <c r="R115" i="30"/>
  <c r="R111" i="30"/>
  <c r="R107" i="30"/>
  <c r="R103" i="30"/>
  <c r="R99" i="30"/>
  <c r="R95" i="30"/>
  <c r="R91" i="30"/>
  <c r="R87" i="30"/>
  <c r="R11" i="30"/>
  <c r="M44" i="25" l="1"/>
  <c r="U44" i="25"/>
  <c r="AO3" i="12"/>
  <c r="AO5" i="12" s="1"/>
  <c r="T183" i="30"/>
  <c r="U180" i="30"/>
  <c r="T180" i="30"/>
  <c r="T179" i="30"/>
  <c r="V176" i="30"/>
  <c r="U176" i="30"/>
  <c r="T176" i="30"/>
  <c r="T175" i="30"/>
  <c r="U173" i="30"/>
  <c r="T173" i="30"/>
  <c r="V172" i="30"/>
  <c r="U172" i="30"/>
  <c r="T172" i="30"/>
  <c r="T171" i="30"/>
  <c r="V170" i="30"/>
  <c r="U170" i="30"/>
  <c r="T170" i="30"/>
  <c r="V169" i="30"/>
  <c r="U169" i="30"/>
  <c r="T169" i="30"/>
  <c r="V168" i="30"/>
  <c r="U168" i="30"/>
  <c r="T168" i="30"/>
  <c r="T167" i="30"/>
  <c r="V166" i="30"/>
  <c r="U166" i="30"/>
  <c r="T166" i="30"/>
  <c r="V165" i="30"/>
  <c r="U165" i="30"/>
  <c r="T165" i="30"/>
  <c r="V164" i="30"/>
  <c r="U164" i="30"/>
  <c r="T164" i="30"/>
  <c r="T163" i="30"/>
  <c r="V162" i="30"/>
  <c r="U162" i="30"/>
  <c r="T162" i="30"/>
  <c r="V161" i="30"/>
  <c r="U161" i="30"/>
  <c r="T161" i="30"/>
  <c r="V160" i="30"/>
  <c r="U160" i="30"/>
  <c r="T160" i="30"/>
  <c r="T159" i="30"/>
  <c r="V158" i="30"/>
  <c r="U158" i="30"/>
  <c r="T158" i="30"/>
  <c r="V157" i="30"/>
  <c r="U157" i="30"/>
  <c r="T157" i="30"/>
  <c r="V156" i="30"/>
  <c r="U156" i="30"/>
  <c r="T156" i="30"/>
  <c r="T155" i="30"/>
  <c r="V153" i="30"/>
  <c r="U153" i="30"/>
  <c r="T153" i="30"/>
  <c r="V152" i="30"/>
  <c r="U152" i="30"/>
  <c r="T152" i="30"/>
  <c r="T151" i="30"/>
  <c r="T149" i="30"/>
  <c r="V148" i="30"/>
  <c r="U148" i="30"/>
  <c r="T148" i="30"/>
  <c r="T147" i="30"/>
  <c r="T146" i="30"/>
  <c r="V145" i="30"/>
  <c r="U145" i="30"/>
  <c r="T145" i="30"/>
  <c r="V144" i="30"/>
  <c r="U144" i="30"/>
  <c r="T144" i="30"/>
  <c r="T143" i="30"/>
  <c r="U140" i="30"/>
  <c r="T140" i="30"/>
  <c r="T139" i="30"/>
  <c r="V137" i="30"/>
  <c r="U137" i="30"/>
  <c r="T137" i="30"/>
  <c r="V136" i="30"/>
  <c r="U136" i="30"/>
  <c r="T136" i="30"/>
  <c r="T135" i="30"/>
  <c r="V133" i="30"/>
  <c r="U133" i="30"/>
  <c r="T133" i="30"/>
  <c r="V132" i="30"/>
  <c r="U132" i="30"/>
  <c r="T132" i="30"/>
  <c r="T131" i="30"/>
  <c r="U128" i="30"/>
  <c r="T128" i="30"/>
  <c r="T127" i="30"/>
  <c r="U125" i="30"/>
  <c r="T125" i="30"/>
  <c r="V124" i="30"/>
  <c r="U124" i="30"/>
  <c r="T124" i="30"/>
  <c r="T123" i="30"/>
  <c r="V122" i="30"/>
  <c r="U122" i="30"/>
  <c r="T122" i="30"/>
  <c r="V121" i="30"/>
  <c r="U121" i="30"/>
  <c r="T121" i="30"/>
  <c r="V120" i="30"/>
  <c r="U120" i="30"/>
  <c r="T120" i="30"/>
  <c r="T119" i="30"/>
  <c r="U117" i="30"/>
  <c r="T117" i="30"/>
  <c r="V116" i="30"/>
  <c r="U116" i="30"/>
  <c r="T116" i="30"/>
  <c r="T115" i="30"/>
  <c r="U114" i="30"/>
  <c r="T114" i="30"/>
  <c r="V113" i="30"/>
  <c r="U113" i="30"/>
  <c r="T113" i="30"/>
  <c r="V112" i="30"/>
  <c r="U112" i="30"/>
  <c r="T112" i="30"/>
  <c r="T111" i="30"/>
  <c r="T110" i="30"/>
  <c r="V109" i="30"/>
  <c r="U109" i="30"/>
  <c r="T109" i="30"/>
  <c r="V108" i="30"/>
  <c r="U108" i="30"/>
  <c r="T108" i="30"/>
  <c r="T107" i="30"/>
  <c r="V106" i="30"/>
  <c r="U106" i="30"/>
  <c r="T106" i="30"/>
  <c r="V105" i="30"/>
  <c r="U105" i="30"/>
  <c r="T105" i="30"/>
  <c r="V104" i="30"/>
  <c r="U104" i="30"/>
  <c r="T104" i="30"/>
  <c r="T103" i="30"/>
  <c r="U102" i="30"/>
  <c r="T102" i="30"/>
  <c r="V101" i="30"/>
  <c r="U101" i="30"/>
  <c r="T101" i="30"/>
  <c r="V100" i="30"/>
  <c r="U100" i="30"/>
  <c r="T100" i="30"/>
  <c r="T99" i="30"/>
  <c r="V98" i="30"/>
  <c r="U98" i="30"/>
  <c r="T98" i="30"/>
  <c r="V97" i="30"/>
  <c r="U97" i="30"/>
  <c r="T97" i="30"/>
  <c r="V96" i="30"/>
  <c r="U96" i="30"/>
  <c r="T96" i="30"/>
  <c r="T95" i="30"/>
  <c r="V94" i="30"/>
  <c r="U94" i="30"/>
  <c r="T94" i="30"/>
  <c r="V93" i="30"/>
  <c r="U93" i="30"/>
  <c r="T93" i="30"/>
  <c r="V92" i="30"/>
  <c r="U92" i="30"/>
  <c r="T92" i="30"/>
  <c r="T91" i="30"/>
  <c r="V89" i="30"/>
  <c r="U89" i="30"/>
  <c r="T89" i="30"/>
  <c r="V88" i="30"/>
  <c r="U88" i="30"/>
  <c r="T88" i="30"/>
  <c r="T87" i="30"/>
  <c r="V85" i="30"/>
  <c r="U85" i="30"/>
  <c r="T85" i="30"/>
  <c r="V84" i="30"/>
  <c r="U84" i="30"/>
  <c r="T84" i="30"/>
  <c r="T83" i="30"/>
  <c r="R83" i="30"/>
  <c r="V82" i="30"/>
  <c r="U82" i="30"/>
  <c r="T82" i="30"/>
  <c r="V81" i="30"/>
  <c r="U81" i="30"/>
  <c r="T81" i="30"/>
  <c r="V80" i="30"/>
  <c r="U80" i="30"/>
  <c r="T80" i="30"/>
  <c r="T79" i="30"/>
  <c r="R79" i="30"/>
  <c r="V78" i="30"/>
  <c r="U78" i="30"/>
  <c r="T78" i="30"/>
  <c r="V77" i="30"/>
  <c r="U77" i="30"/>
  <c r="T77" i="30"/>
  <c r="V76" i="30"/>
  <c r="U76" i="30"/>
  <c r="T76" i="30"/>
  <c r="T75" i="30"/>
  <c r="R75" i="30"/>
  <c r="V73" i="30"/>
  <c r="U73" i="30"/>
  <c r="T73" i="30"/>
  <c r="V72" i="30"/>
  <c r="U72" i="30"/>
  <c r="T72" i="30"/>
  <c r="T71" i="30"/>
  <c r="R71" i="30"/>
  <c r="V70" i="30"/>
  <c r="U70" i="30"/>
  <c r="T70" i="30"/>
  <c r="V69" i="30"/>
  <c r="U69" i="30"/>
  <c r="T69" i="30"/>
  <c r="V68" i="30"/>
  <c r="U68" i="30"/>
  <c r="T68" i="30"/>
  <c r="T67" i="30"/>
  <c r="R67" i="30"/>
  <c r="U66" i="30"/>
  <c r="T66" i="30"/>
  <c r="V65" i="30"/>
  <c r="U65" i="30"/>
  <c r="T65" i="30"/>
  <c r="V64" i="30"/>
  <c r="U64" i="30"/>
  <c r="T64" i="30"/>
  <c r="T63" i="30"/>
  <c r="R63" i="30"/>
  <c r="V62" i="30"/>
  <c r="U62" i="30"/>
  <c r="T62" i="30"/>
  <c r="V61" i="30"/>
  <c r="U61" i="30"/>
  <c r="T61" i="30"/>
  <c r="V60" i="30"/>
  <c r="U60" i="30"/>
  <c r="T60" i="30"/>
  <c r="T59" i="30"/>
  <c r="R59" i="30"/>
  <c r="V57" i="30"/>
  <c r="U57" i="30"/>
  <c r="T57" i="30"/>
  <c r="V56" i="30"/>
  <c r="U56" i="30"/>
  <c r="T56" i="30"/>
  <c r="T55" i="30"/>
  <c r="R55" i="30"/>
  <c r="U53" i="30"/>
  <c r="T53" i="30"/>
  <c r="V52" i="30"/>
  <c r="U52" i="30"/>
  <c r="T52" i="30"/>
  <c r="T51" i="30"/>
  <c r="R51" i="30"/>
  <c r="V50" i="30"/>
  <c r="U50" i="30"/>
  <c r="T50" i="30"/>
  <c r="V49" i="30"/>
  <c r="U49" i="30"/>
  <c r="T49" i="30"/>
  <c r="V48" i="30"/>
  <c r="U48" i="30"/>
  <c r="T48" i="30"/>
  <c r="T47" i="30"/>
  <c r="R47" i="30"/>
  <c r="V46" i="30"/>
  <c r="U46" i="30"/>
  <c r="T46" i="30"/>
  <c r="V45" i="30"/>
  <c r="U45" i="30"/>
  <c r="T45" i="30"/>
  <c r="V44" i="30"/>
  <c r="U44" i="30"/>
  <c r="T44" i="30"/>
  <c r="T43" i="30"/>
  <c r="R43" i="30"/>
  <c r="U42" i="30"/>
  <c r="T42" i="30"/>
  <c r="V41" i="30"/>
  <c r="U41" i="30"/>
  <c r="T41" i="30"/>
  <c r="V40" i="30"/>
  <c r="U40" i="30"/>
  <c r="T40" i="30"/>
  <c r="T39" i="30"/>
  <c r="R39" i="30"/>
  <c r="V38" i="30"/>
  <c r="U38" i="30"/>
  <c r="T38" i="30"/>
  <c r="V37" i="30"/>
  <c r="U37" i="30"/>
  <c r="T37" i="30"/>
  <c r="V36" i="30"/>
  <c r="U36" i="30"/>
  <c r="T36" i="30"/>
  <c r="T35" i="30"/>
  <c r="R35" i="30"/>
  <c r="U32" i="30"/>
  <c r="T32" i="30"/>
  <c r="T31" i="30"/>
  <c r="R31" i="30"/>
  <c r="U28" i="30"/>
  <c r="T28" i="30"/>
  <c r="T27" i="30"/>
  <c r="R27" i="30"/>
  <c r="U25" i="30"/>
  <c r="T25" i="30"/>
  <c r="V24" i="30"/>
  <c r="U24" i="30"/>
  <c r="T24" i="30"/>
  <c r="T23" i="30"/>
  <c r="R23" i="30"/>
  <c r="V22" i="30"/>
  <c r="U22" i="30"/>
  <c r="T22" i="30"/>
  <c r="V21" i="30"/>
  <c r="U21" i="30"/>
  <c r="T21" i="30"/>
  <c r="V20" i="30"/>
  <c r="U20" i="30"/>
  <c r="T20" i="30"/>
  <c r="T19" i="30"/>
  <c r="R19" i="30"/>
  <c r="U18" i="30"/>
  <c r="U17" i="30"/>
  <c r="T17" i="30"/>
  <c r="V16" i="30"/>
  <c r="U16" i="30"/>
  <c r="T16" i="30"/>
  <c r="T15" i="30"/>
  <c r="R15" i="30"/>
  <c r="V14" i="30"/>
  <c r="U14" i="30"/>
  <c r="T14" i="30"/>
  <c r="V13" i="30"/>
  <c r="U13" i="30"/>
  <c r="T13" i="30"/>
  <c r="V12" i="30"/>
  <c r="U12" i="30"/>
  <c r="T12" i="30"/>
  <c r="T11" i="30"/>
  <c r="T10" i="30"/>
  <c r="V9" i="30"/>
  <c r="U9" i="30"/>
  <c r="T9" i="30"/>
  <c r="V8" i="30"/>
  <c r="U8" i="30"/>
  <c r="T8" i="30"/>
  <c r="V7" i="30"/>
  <c r="U7" i="30"/>
  <c r="T7" i="30"/>
  <c r="T6" i="30"/>
  <c r="R6" i="30"/>
  <c r="U4" i="30"/>
  <c r="T4" i="30"/>
  <c r="V3" i="30"/>
  <c r="U3" i="30"/>
  <c r="T3" i="30"/>
  <c r="AG22" i="5"/>
  <c r="AG4" i="5"/>
  <c r="AB23" i="6"/>
  <c r="AB22" i="6"/>
  <c r="AB21" i="6"/>
  <c r="AB20" i="6"/>
  <c r="AB19" i="6"/>
  <c r="AB18" i="6"/>
  <c r="AB17" i="6"/>
  <c r="AB16" i="6"/>
  <c r="AF37" i="2"/>
  <c r="AF36" i="2"/>
  <c r="AF35" i="2"/>
  <c r="AF34" i="2"/>
  <c r="AF33" i="2"/>
  <c r="AF32" i="2"/>
  <c r="AF31" i="2"/>
  <c r="AF30" i="2"/>
  <c r="AF29" i="2"/>
  <c r="AF28" i="2"/>
  <c r="AF27" i="2"/>
  <c r="AF26" i="2"/>
  <c r="AF25" i="2"/>
  <c r="AF24" i="2"/>
  <c r="AF19" i="2"/>
  <c r="AE26" i="25"/>
  <c r="AF41" i="2" l="1"/>
  <c r="Z24" i="25"/>
  <c r="Y1" i="12"/>
  <c r="R1" i="5"/>
  <c r="L1" i="6"/>
  <c r="Q1" i="2"/>
  <c r="U46" i="25"/>
  <c r="U45" i="25"/>
  <c r="M46" i="25"/>
  <c r="M45" i="25"/>
  <c r="K46" i="25"/>
  <c r="K45" i="25"/>
  <c r="K44" i="25"/>
  <c r="M40" i="25"/>
  <c r="M39" i="25"/>
  <c r="M38" i="25"/>
  <c r="M37" i="25"/>
  <c r="M36" i="25"/>
  <c r="V39" i="25"/>
  <c r="V38" i="25"/>
  <c r="V37" i="25"/>
  <c r="V36" i="25"/>
  <c r="AE7" i="25"/>
  <c r="X40" i="25" l="1"/>
  <c r="AD13" i="6" l="1"/>
  <c r="AB13" i="6" s="1"/>
  <c r="AD14" i="6"/>
  <c r="AB14" i="6" s="1"/>
  <c r="AD15" i="6"/>
  <c r="AB15" i="6" s="1"/>
  <c r="AD16" i="6"/>
  <c r="AD17" i="6"/>
  <c r="AD18" i="6"/>
  <c r="AD19" i="6"/>
  <c r="AD20" i="6"/>
  <c r="AD21" i="6"/>
  <c r="AD22" i="6"/>
  <c r="AD23" i="6"/>
  <c r="AD12" i="6"/>
  <c r="AB1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H19" authorId="0" shapeId="0" xr:uid="{00000000-0006-0000-0000-000004000000}">
      <text>
        <r>
          <rPr>
            <sz val="9"/>
            <color indexed="81"/>
            <rFont val="MS P ゴシック"/>
            <family val="3"/>
            <charset val="128"/>
          </rPr>
          <t xml:space="preserve">ひらがなで入力してください。
</t>
        </r>
        <r>
          <rPr>
            <b/>
            <sz val="9"/>
            <color indexed="81"/>
            <rFont val="MS P ゴシック"/>
            <family val="3"/>
            <charset val="128"/>
          </rPr>
          <t>法人種別（株式会社等）のふりがなは不要です。</t>
        </r>
        <r>
          <rPr>
            <sz val="9"/>
            <color indexed="81"/>
            <rFont val="MS P ゴシック"/>
            <family val="3"/>
            <charset val="128"/>
          </rPr>
          <t xml:space="preserve">
【良い例】にいがたしょうじ
【悪い例】かぶしきがいしゃ にいがたしょうじ</t>
        </r>
      </text>
    </comment>
    <comment ref="H20" authorId="0" shapeId="0" xr:uid="{00000000-0006-0000-0000-000005000000}">
      <text>
        <r>
          <rPr>
            <sz val="9"/>
            <color indexed="81"/>
            <rFont val="MS P ゴシック"/>
            <family val="3"/>
            <charset val="128"/>
          </rPr>
          <t xml:space="preserve">すべて全角で入力してください。
</t>
        </r>
        <r>
          <rPr>
            <b/>
            <sz val="9"/>
            <color indexed="81"/>
            <rFont val="MS P ゴシック"/>
            <family val="3"/>
            <charset val="128"/>
          </rPr>
          <t>法人種別は略号を使用してください。［（株）（有）など］</t>
        </r>
        <r>
          <rPr>
            <sz val="9"/>
            <color indexed="81"/>
            <rFont val="MS P ゴシック"/>
            <family val="3"/>
            <charset val="128"/>
          </rPr>
          <t xml:space="preserve">
※カッコも含め全て全角
【良い例】（株）新潟商事
【悪い例】株式会社新潟商事、㈱新潟商事</t>
        </r>
      </text>
    </comment>
    <comment ref="J21" authorId="0" shapeId="0" xr:uid="{00000000-0006-0000-0000-000006000000}">
      <text>
        <r>
          <rPr>
            <sz val="9"/>
            <color indexed="81"/>
            <rFont val="MS P ゴシック"/>
            <family val="3"/>
            <charset val="128"/>
          </rPr>
          <t>個人事業主の場合は、空欄としてください。</t>
        </r>
      </text>
    </comment>
    <comment ref="R21" authorId="0" shapeId="0" xr:uid="{00000000-0006-0000-0000-000007000000}">
      <text>
        <r>
          <rPr>
            <sz val="9"/>
            <color indexed="81"/>
            <rFont val="MS P ゴシック"/>
            <family val="3"/>
            <charset val="128"/>
          </rPr>
          <t>氏と名の間にスペースを入力してください。</t>
        </r>
      </text>
    </comment>
    <comment ref="H22" authorId="0" shapeId="0" xr:uid="{00000000-0006-0000-0000-000008000000}">
      <text>
        <r>
          <rPr>
            <sz val="9"/>
            <color indexed="81"/>
            <rFont val="MS P ゴシック"/>
            <family val="3"/>
            <charset val="128"/>
          </rPr>
          <t>個人事業主の場合は、空欄としてください。</t>
        </r>
      </text>
    </comment>
    <comment ref="F24" authorId="0" shapeId="0" xr:uid="{00000000-0006-0000-0000-000009000000}">
      <text>
        <r>
          <rPr>
            <sz val="9"/>
            <color indexed="81"/>
            <rFont val="MS P ゴシック"/>
            <family val="3"/>
            <charset val="128"/>
          </rPr>
          <t>半角数字で入力してください。
ハイフンで区切ってください。</t>
        </r>
      </text>
    </comment>
    <comment ref="T24" authorId="0" shapeId="0" xr:uid="{00000000-0006-0000-0000-00000A000000}">
      <text>
        <r>
          <rPr>
            <sz val="9"/>
            <color indexed="81"/>
            <rFont val="MS P ゴシック"/>
            <family val="3"/>
            <charset val="128"/>
          </rPr>
          <t>セル右側のプルダウンボタンから、本店が所在する市町村を選択してください。
県外本店の場合は、「県外」を選択してください。</t>
        </r>
      </text>
    </comment>
    <comment ref="F26" authorId="0" shapeId="0" xr:uid="{CEDBEE02-5FA0-4758-8A28-3D4A04B59D02}">
      <text>
        <r>
          <rPr>
            <sz val="9"/>
            <color indexed="81"/>
            <rFont val="MS P ゴシック"/>
            <family val="3"/>
            <charset val="128"/>
          </rPr>
          <t>都道府県名を入力してください。</t>
        </r>
      </text>
    </comment>
    <comment ref="J26" authorId="0" shapeId="0" xr:uid="{00000000-0006-0000-0000-00000C000000}">
      <text>
        <r>
          <rPr>
            <sz val="9"/>
            <color indexed="81"/>
            <rFont val="MS P ゴシック"/>
            <family val="3"/>
            <charset val="128"/>
          </rPr>
          <t xml:space="preserve">市区町村以下の住所を入力してください。
すべて全角で入力してください。
</t>
        </r>
        <r>
          <rPr>
            <b/>
            <sz val="9"/>
            <color indexed="81"/>
            <rFont val="MS P ゴシック"/>
            <family val="3"/>
            <charset val="128"/>
          </rPr>
          <t>番地等はハイフンで区切り、「丁目、番、号」は
使用しないでください。</t>
        </r>
        <r>
          <rPr>
            <sz val="9"/>
            <color indexed="81"/>
            <rFont val="MS P ゴシック"/>
            <family val="3"/>
            <charset val="128"/>
          </rPr>
          <t xml:space="preserve">
【例】３丁目２番１号 → ３－２－１</t>
        </r>
      </text>
    </comment>
    <comment ref="J27" authorId="0" shapeId="0" xr:uid="{00000000-0006-0000-0000-00000D000000}">
      <text>
        <r>
          <rPr>
            <sz val="9"/>
            <color indexed="81"/>
            <rFont val="MS P ゴシック"/>
            <family val="3"/>
            <charset val="128"/>
          </rPr>
          <t>「住所」欄に記載した住所が、
以下と異なる場合は、その理由を記載してください。
法人の場合：登記事項証明書
個人の場合：所得税申告書類</t>
        </r>
      </text>
    </comment>
    <comment ref="F28" authorId="0" shapeId="0" xr:uid="{00000000-0006-0000-0000-00000E000000}">
      <text>
        <r>
          <rPr>
            <sz val="9"/>
            <color indexed="81"/>
            <rFont val="MS P ゴシック"/>
            <family val="3"/>
            <charset val="128"/>
          </rPr>
          <t>市外局番から入力してください。
ハイフンで区切ってください。</t>
        </r>
      </text>
    </comment>
    <comment ref="S28" authorId="0" shapeId="0" xr:uid="{00000000-0006-0000-0000-00000F000000}">
      <text>
        <r>
          <rPr>
            <sz val="9"/>
            <color indexed="81"/>
            <rFont val="MS P ゴシック"/>
            <family val="3"/>
            <charset val="128"/>
          </rPr>
          <t>市外局番から入力してください。
ハイフンで区切ってください。</t>
        </r>
      </text>
    </comment>
    <comment ref="L29" authorId="0" shapeId="0" xr:uid="{05F7CCA2-19FD-4166-A31C-2A77815F227A}">
      <text>
        <r>
          <rPr>
            <sz val="9"/>
            <color indexed="81"/>
            <rFont val="MS P ゴシック"/>
            <family val="3"/>
            <charset val="128"/>
          </rPr>
          <t>すべて全角で入力してください。
部署名と氏名の間にスペースを入力してください。
【例】総務部　新潟太郎</t>
        </r>
      </text>
    </comment>
    <comment ref="L30" authorId="0" shapeId="0" xr:uid="{00000000-0006-0000-0000-000011000000}">
      <text>
        <r>
          <rPr>
            <sz val="9"/>
            <color indexed="81"/>
            <rFont val="MS P ゴシック"/>
            <family val="3"/>
            <charset val="128"/>
          </rPr>
          <t>市外局番から入力してください。
ハイフンで区切ってください。</t>
        </r>
      </text>
    </comment>
    <comment ref="K36" authorId="0" shapeId="0" xr:uid="{F60081EB-E987-4E55-B836-EDBDDEE9F715}">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T36" authorId="0" shapeId="0" xr:uid="{D8A6E793-190C-4A6D-AE30-12FE0D23EFEE}">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K37" authorId="0" shapeId="0" xr:uid="{5151DB28-B5BB-4411-8B59-D7C62DD6E8FE}">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T37" authorId="0" shapeId="0" xr:uid="{93389B92-67EA-49ED-9F29-2729A51BD383}">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K38" authorId="0" shapeId="0" xr:uid="{446885DA-169C-4677-8CC0-0301924287D1}">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T38" authorId="0" shapeId="0" xr:uid="{51324D23-5F83-49CF-80BE-D0DBCFD9974D}">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K39" authorId="0" shapeId="0" xr:uid="{437898EC-CCA0-4943-84A9-FADF2DF3A400}">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T39" authorId="0" shapeId="0" xr:uid="{83BF74C4-948B-4B53-9BBF-DCF2AD9DC6AF}">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K40" authorId="0" shapeId="0" xr:uid="{5B50B9BE-DFBE-4D76-98D3-6B0DB485BA50}">
      <text>
        <r>
          <rPr>
            <sz val="9"/>
            <color indexed="81"/>
            <rFont val="MS P ゴシック"/>
            <family val="3"/>
            <charset val="128"/>
          </rPr>
          <t xml:space="preserve">別紙４「営業種目表」を参考に、セル右側のプルダウンボタンから
大分類コードを選択してください。
種目名は自動的に表示されます。
</t>
        </r>
      </text>
    </comment>
    <comment ref="K44" authorId="0" shapeId="0" xr:uid="{00000000-0006-0000-0000-00001B000000}">
      <text>
        <r>
          <rPr>
            <sz val="9"/>
            <color indexed="81"/>
            <rFont val="MS P ゴシック"/>
            <family val="3"/>
            <charset val="128"/>
          </rPr>
          <t xml:space="preserve">右側「中分類」の「コード番号」を選択すると自動的に表示されますので、入力する必要はありません。
</t>
        </r>
      </text>
    </comment>
    <comment ref="S44" authorId="0" shapeId="0" xr:uid="{00000000-0006-0000-0000-00001C000000}">
      <text>
        <r>
          <rPr>
            <sz val="9"/>
            <color indexed="81"/>
            <rFont val="MS P ゴシック"/>
            <family val="3"/>
            <charset val="128"/>
          </rPr>
          <t>別紙４「営業種目表」を参考に、セル右側のプルダウンボタンから中分類コードを選択してください。
大分類コード番号及び種目名等は自動的に表示されます。</t>
        </r>
      </text>
    </comment>
    <comment ref="K45" authorId="0" shapeId="0" xr:uid="{313332C5-40F8-453F-946C-7C9384B48700}">
      <text>
        <r>
          <rPr>
            <sz val="9"/>
            <color indexed="81"/>
            <rFont val="MS P ゴシック"/>
            <family val="3"/>
            <charset val="128"/>
          </rPr>
          <t xml:space="preserve">右側「中分類」の「コード番号」を選択すると自動的に表示されますので、入力する必要はありません。
</t>
        </r>
      </text>
    </comment>
    <comment ref="S45" authorId="0" shapeId="0" xr:uid="{99C721A0-7E32-4EE9-8365-0974FDB66AB3}">
      <text>
        <r>
          <rPr>
            <sz val="9"/>
            <color indexed="81"/>
            <rFont val="MS P ゴシック"/>
            <family val="3"/>
            <charset val="128"/>
          </rPr>
          <t>別紙４「営業種目表」を参考に、セル右側のプルダウンボタンから中分類コードを選択してください。
大分類コード番号及び種目名等は自動的に表示されます。</t>
        </r>
      </text>
    </comment>
    <comment ref="K46" authorId="0" shapeId="0" xr:uid="{91AA1671-6224-41AF-AC10-54480F5FF819}">
      <text>
        <r>
          <rPr>
            <sz val="9"/>
            <color indexed="81"/>
            <rFont val="MS P ゴシック"/>
            <family val="3"/>
            <charset val="128"/>
          </rPr>
          <t xml:space="preserve">右側「中分類」の「コード番号」を選択すると自動的に表示されますので、入力する必要はありません。
</t>
        </r>
      </text>
    </comment>
    <comment ref="S46" authorId="0" shapeId="0" xr:uid="{C6297D0C-6A5F-488E-BF86-07BFEC877E87}">
      <text>
        <r>
          <rPr>
            <sz val="9"/>
            <color indexed="81"/>
            <rFont val="MS P ゴシック"/>
            <family val="3"/>
            <charset val="128"/>
          </rPr>
          <t>別紙４「営業種目表」を参考に、セル右側のプルダウンボタンから中分類コードを選択してください。
大分類コード番号及び種目名等は自動的に表示されます。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E23" authorId="0" shapeId="0" xr:uid="{60BB8861-9B58-4A0C-86F9-D7E86A7323DC}">
      <text>
        <r>
          <rPr>
            <sz val="9"/>
            <color indexed="81"/>
            <rFont val="ＭＳ Ｐゴシック"/>
            <family val="3"/>
            <charset val="128"/>
          </rPr>
          <t xml:space="preserve">セル右側のボタンから事由を選択してください。
</t>
        </r>
      </text>
    </comment>
    <comment ref="V23" authorId="0" shapeId="0" xr:uid="{3C1D3215-1FE8-4D53-87F2-BC8457A3B767}">
      <text>
        <r>
          <rPr>
            <sz val="9"/>
            <color indexed="81"/>
            <rFont val="ＭＳ Ｐゴシック"/>
            <family val="3"/>
            <charset val="128"/>
          </rPr>
          <t xml:space="preserve">届出の自由で「その他」を選択した時のみ記入してください。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M7" authorId="0" shapeId="0" xr:uid="{0B2C90F0-4631-43D2-BEFC-5B04C5549D0E}">
      <text>
        <r>
          <rPr>
            <sz val="9"/>
            <color indexed="81"/>
            <rFont val="MS P ゴシック"/>
            <family val="3"/>
            <charset val="128"/>
          </rPr>
          <t>セル右側のプルダウンボタンから市町村名を選択してください。</t>
        </r>
      </text>
    </comment>
    <comment ref="V7" authorId="0" shapeId="0" xr:uid="{00000000-0006-0000-0100-000002000000}">
      <text>
        <r>
          <rPr>
            <sz val="9"/>
            <color indexed="81"/>
            <rFont val="MS P ゴシック"/>
            <family val="3"/>
            <charset val="128"/>
          </rPr>
          <t>市外局番から入力してください。
ハイフンで区切ってください。</t>
        </r>
      </text>
    </comment>
    <comment ref="M8" authorId="0" shapeId="0" xr:uid="{4EB99A77-AFE4-4CF0-8D3B-7C625DEEE129}">
      <text>
        <r>
          <rPr>
            <sz val="9"/>
            <color indexed="81"/>
            <rFont val="MS P ゴシック"/>
            <family val="3"/>
            <charset val="128"/>
          </rPr>
          <t>セル右側のプルダウンボタンから市町村名を選択してください。</t>
        </r>
      </text>
    </comment>
    <comment ref="V8" authorId="0" shapeId="0" xr:uid="{00000000-0006-0000-0100-000004000000}">
      <text>
        <r>
          <rPr>
            <sz val="9"/>
            <color indexed="81"/>
            <rFont val="MS P ゴシック"/>
            <family val="3"/>
            <charset val="128"/>
          </rPr>
          <t>市外局番から入力してください。
ハイフンで区切ってください。</t>
        </r>
      </text>
    </comment>
    <comment ref="M9" authorId="0" shapeId="0" xr:uid="{D0DB97BE-69DE-4627-8CE5-1944A9349AA1}">
      <text>
        <r>
          <rPr>
            <sz val="9"/>
            <color indexed="81"/>
            <rFont val="MS P ゴシック"/>
            <family val="3"/>
            <charset val="128"/>
          </rPr>
          <t>セル右側のプルダウンボタンから市町村名を選択してください。</t>
        </r>
      </text>
    </comment>
    <comment ref="V9" authorId="0" shapeId="0" xr:uid="{00000000-0006-0000-0100-000006000000}">
      <text>
        <r>
          <rPr>
            <sz val="9"/>
            <color indexed="81"/>
            <rFont val="MS P ゴシック"/>
            <family val="3"/>
            <charset val="128"/>
          </rPr>
          <t>市外局番から入力してください。
ハイフンで区切ってください。</t>
        </r>
      </text>
    </comment>
    <comment ref="M10" authorId="0" shapeId="0" xr:uid="{B2BD1A3D-7B10-4866-B919-8154B670D8EB}">
      <text>
        <r>
          <rPr>
            <sz val="9"/>
            <color indexed="81"/>
            <rFont val="MS P ゴシック"/>
            <family val="3"/>
            <charset val="128"/>
          </rPr>
          <t>セル右側のプルダウンボタンから市町村名を選択してください。</t>
        </r>
      </text>
    </comment>
    <comment ref="V10" authorId="0" shapeId="0" xr:uid="{00000000-0006-0000-0100-000008000000}">
      <text>
        <r>
          <rPr>
            <sz val="9"/>
            <color indexed="81"/>
            <rFont val="MS P ゴシック"/>
            <family val="3"/>
            <charset val="128"/>
          </rPr>
          <t>市外局番から入力してください。
ハイフンで区切ってください。</t>
        </r>
      </text>
    </comment>
    <comment ref="M11" authorId="0" shapeId="0" xr:uid="{BA94A4EC-DEF2-49B3-8943-BD6E54B6A86D}">
      <text>
        <r>
          <rPr>
            <sz val="9"/>
            <color indexed="81"/>
            <rFont val="MS P ゴシック"/>
            <family val="3"/>
            <charset val="128"/>
          </rPr>
          <t>セル右側のプルダウンボタンから市町村名を選択してください。</t>
        </r>
      </text>
    </comment>
    <comment ref="V11" authorId="0" shapeId="0" xr:uid="{00000000-0006-0000-0100-00000A000000}">
      <text>
        <r>
          <rPr>
            <sz val="9"/>
            <color indexed="81"/>
            <rFont val="MS P ゴシック"/>
            <family val="3"/>
            <charset val="128"/>
          </rPr>
          <t>市外局番から入力してください。
ハイフンで区切ってください。</t>
        </r>
      </text>
    </comment>
    <comment ref="M12" authorId="0" shapeId="0" xr:uid="{A1E03914-3222-4BDE-928C-C51AF1D3B354}">
      <text>
        <r>
          <rPr>
            <sz val="9"/>
            <color indexed="81"/>
            <rFont val="MS P ゴシック"/>
            <family val="3"/>
            <charset val="128"/>
          </rPr>
          <t>セル右側のプルダウンボタンから市町村名を選択してください。</t>
        </r>
      </text>
    </comment>
    <comment ref="V12" authorId="0" shapeId="0" xr:uid="{00000000-0006-0000-0100-00000C000000}">
      <text>
        <r>
          <rPr>
            <sz val="9"/>
            <color indexed="81"/>
            <rFont val="MS P ゴシック"/>
            <family val="3"/>
            <charset val="128"/>
          </rPr>
          <t>市外局番から入力してください。
ハイフンで区切ってください。</t>
        </r>
      </text>
    </comment>
    <comment ref="M13" authorId="0" shapeId="0" xr:uid="{4E011CB9-0BDC-47A3-9FFA-D20217B7CA3A}">
      <text>
        <r>
          <rPr>
            <sz val="9"/>
            <color indexed="81"/>
            <rFont val="MS P ゴシック"/>
            <family val="3"/>
            <charset val="128"/>
          </rPr>
          <t>セル右側のプルダウンボタンから市町村名を選択してください。</t>
        </r>
      </text>
    </comment>
    <comment ref="V13" authorId="0" shapeId="0" xr:uid="{00000000-0006-0000-0100-00000E000000}">
      <text>
        <r>
          <rPr>
            <sz val="9"/>
            <color indexed="81"/>
            <rFont val="MS P ゴシック"/>
            <family val="3"/>
            <charset val="128"/>
          </rPr>
          <t>市外局番から入力してください。
ハイフンで区切ってください。</t>
        </r>
      </text>
    </comment>
    <comment ref="M14" authorId="0" shapeId="0" xr:uid="{CD920BA7-FDDE-4562-91A1-252739CA670A}">
      <text>
        <r>
          <rPr>
            <sz val="9"/>
            <color indexed="81"/>
            <rFont val="MS P ゴシック"/>
            <family val="3"/>
            <charset val="128"/>
          </rPr>
          <t>セル右側のプルダウンボタンから市町村名を選択してください。</t>
        </r>
      </text>
    </comment>
    <comment ref="V14" authorId="0" shapeId="0" xr:uid="{00000000-0006-0000-0100-000010000000}">
      <text>
        <r>
          <rPr>
            <sz val="9"/>
            <color indexed="81"/>
            <rFont val="MS P ゴシック"/>
            <family val="3"/>
            <charset val="128"/>
          </rPr>
          <t>市外局番から入力してください。
ハイフンで区切ってください。</t>
        </r>
      </text>
    </comment>
    <comment ref="M15" authorId="0" shapeId="0" xr:uid="{157F91C4-63A1-478C-9849-290B419798C3}">
      <text>
        <r>
          <rPr>
            <sz val="9"/>
            <color indexed="81"/>
            <rFont val="MS P ゴシック"/>
            <family val="3"/>
            <charset val="128"/>
          </rPr>
          <t>セル右側のプルダウンボタンから市町村名を選択してください。</t>
        </r>
      </text>
    </comment>
    <comment ref="V15" authorId="0" shapeId="0" xr:uid="{00000000-0006-0000-0100-000012000000}">
      <text>
        <r>
          <rPr>
            <sz val="9"/>
            <color indexed="81"/>
            <rFont val="MS P ゴシック"/>
            <family val="3"/>
            <charset val="128"/>
          </rPr>
          <t>市外局番から入力してください。
ハイフンで区切ってください。</t>
        </r>
      </text>
    </comment>
    <comment ref="M16" authorId="0" shapeId="0" xr:uid="{0A4388CD-5480-48B0-B2B6-783D6458D438}">
      <text>
        <r>
          <rPr>
            <sz val="9"/>
            <color indexed="81"/>
            <rFont val="MS P ゴシック"/>
            <family val="3"/>
            <charset val="128"/>
          </rPr>
          <t>セル右側のプルダウンボタンから市町村名を選択してください。</t>
        </r>
      </text>
    </comment>
    <comment ref="V16" authorId="0" shapeId="0" xr:uid="{00000000-0006-0000-0100-000014000000}">
      <text>
        <r>
          <rPr>
            <sz val="9"/>
            <color indexed="81"/>
            <rFont val="MS P ゴシック"/>
            <family val="3"/>
            <charset val="128"/>
          </rPr>
          <t>市外局番から入力してください。
ハイフンで区切ってください。</t>
        </r>
      </text>
    </comment>
    <comment ref="Q41" authorId="0" shapeId="0" xr:uid="{00000000-0006-0000-0100-000024000000}">
      <text>
        <r>
          <rPr>
            <sz val="9"/>
            <color indexed="81"/>
            <rFont val="MS P ゴシック"/>
            <family val="3"/>
            <charset val="128"/>
          </rPr>
          <t>申請要領を参考に、セル右側のプルダウンボタンから業種を選択してください。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B5" authorId="0" shapeId="0" xr:uid="{4D95B018-8542-44CF-A7D3-187F3ECFFB12}">
      <text>
        <r>
          <rPr>
            <sz val="9"/>
            <color indexed="81"/>
            <rFont val="MS P ゴシック"/>
            <family val="3"/>
            <charset val="128"/>
          </rPr>
          <t>セル右側のプルダウンボタンから「元号」を選択してください。</t>
        </r>
      </text>
    </comment>
    <comment ref="I12" authorId="0" shapeId="0" xr:uid="{515E883F-5BAA-4A57-812E-7722AEEF407B}">
      <text>
        <r>
          <rPr>
            <sz val="9"/>
            <color indexed="81"/>
            <rFont val="MS P ゴシック"/>
            <family val="3"/>
            <charset val="128"/>
          </rPr>
          <t>セル右側のプルダウンボタンから「元号」を選択してください。</t>
        </r>
      </text>
    </comment>
    <comment ref="I13" authorId="0" shapeId="0" xr:uid="{4F90049A-7CC6-493A-9C21-B2C20940DBB8}">
      <text>
        <r>
          <rPr>
            <sz val="9"/>
            <color indexed="81"/>
            <rFont val="MS P ゴシック"/>
            <family val="3"/>
            <charset val="128"/>
          </rPr>
          <t>セル右側のプルダウンボタンから「元号」を選択してください。</t>
        </r>
      </text>
    </comment>
    <comment ref="I14" authorId="0" shapeId="0" xr:uid="{82A60C45-17DE-43D0-BA08-3F9B8D81400F}">
      <text>
        <r>
          <rPr>
            <sz val="9"/>
            <color indexed="81"/>
            <rFont val="MS P ゴシック"/>
            <family val="3"/>
            <charset val="128"/>
          </rPr>
          <t>セル右側のプルダウンボタンから「元号」を選択してください。</t>
        </r>
      </text>
    </comment>
    <comment ref="I15" authorId="0" shapeId="0" xr:uid="{270D2D54-E0BB-4C55-B9C1-032A1D6F2E11}">
      <text>
        <r>
          <rPr>
            <sz val="9"/>
            <color indexed="81"/>
            <rFont val="MS P ゴシック"/>
            <family val="3"/>
            <charset val="128"/>
          </rPr>
          <t>セル右側のプルダウンボタンから「元号」を選択してください。</t>
        </r>
      </text>
    </comment>
    <comment ref="I16" authorId="0" shapeId="0" xr:uid="{756F6583-907A-4FA5-AEFF-3414905D5C2F}">
      <text>
        <r>
          <rPr>
            <sz val="9"/>
            <color indexed="81"/>
            <rFont val="MS P ゴシック"/>
            <family val="3"/>
            <charset val="128"/>
          </rPr>
          <t>セル右側のプルダウンボタンから「元号」を選択してください。</t>
        </r>
      </text>
    </comment>
    <comment ref="I17" authorId="0" shapeId="0" xr:uid="{90B99EC8-9BCE-45CF-B70C-436A2D38BDDD}">
      <text>
        <r>
          <rPr>
            <sz val="9"/>
            <color indexed="81"/>
            <rFont val="MS P ゴシック"/>
            <family val="3"/>
            <charset val="128"/>
          </rPr>
          <t>セル右側のプルダウンボタンから「元号」を選択してください。</t>
        </r>
      </text>
    </comment>
    <comment ref="I18" authorId="0" shapeId="0" xr:uid="{590DB756-DDC3-4DAD-9BEF-34AAFD031EBB}">
      <text>
        <r>
          <rPr>
            <sz val="9"/>
            <color indexed="81"/>
            <rFont val="MS P ゴシック"/>
            <family val="3"/>
            <charset val="128"/>
          </rPr>
          <t>セル右側のプルダウンボタンから「元号」を選択してください。</t>
        </r>
      </text>
    </comment>
    <comment ref="I19" authorId="0" shapeId="0" xr:uid="{78854EC6-21C7-489F-AD05-9949A2EB5032}">
      <text>
        <r>
          <rPr>
            <sz val="9"/>
            <color indexed="81"/>
            <rFont val="MS P ゴシック"/>
            <family val="3"/>
            <charset val="128"/>
          </rPr>
          <t>セル右側のプルダウンボタンから「元号」を選択してください。</t>
        </r>
      </text>
    </comment>
    <comment ref="I20" authorId="0" shapeId="0" xr:uid="{382F4809-39A5-4555-A3E2-B3EB2B7CA1CC}">
      <text>
        <r>
          <rPr>
            <sz val="9"/>
            <color indexed="81"/>
            <rFont val="MS P ゴシック"/>
            <family val="3"/>
            <charset val="128"/>
          </rPr>
          <t>セル右側のプルダウンボタンから「元号」を選択してください。</t>
        </r>
      </text>
    </comment>
    <comment ref="I21" authorId="0" shapeId="0" xr:uid="{929F0E78-A64B-4092-8ADB-DE5E0BEEABCB}">
      <text>
        <r>
          <rPr>
            <sz val="9"/>
            <color indexed="81"/>
            <rFont val="MS P ゴシック"/>
            <family val="3"/>
            <charset val="128"/>
          </rPr>
          <t>セル右側のプルダウンボタンから「元号」を選択してください。</t>
        </r>
      </text>
    </comment>
    <comment ref="I22" authorId="0" shapeId="0" xr:uid="{040EA66F-FFE5-46F2-AB68-E4FE9D946DA0}">
      <text>
        <r>
          <rPr>
            <sz val="9"/>
            <color indexed="81"/>
            <rFont val="MS P ゴシック"/>
            <family val="3"/>
            <charset val="128"/>
          </rPr>
          <t>セル右側のプルダウンボタンから「元号」を選択してください。</t>
        </r>
      </text>
    </comment>
    <comment ref="I23" authorId="0" shapeId="0" xr:uid="{C6EF18A4-3623-4574-AC5E-ED163D6A5296}">
      <text>
        <r>
          <rPr>
            <sz val="9"/>
            <color indexed="81"/>
            <rFont val="MS P ゴシック"/>
            <family val="3"/>
            <charset val="128"/>
          </rPr>
          <t>セル右側のプルダウンボタンから「元号」を選択してください。</t>
        </r>
      </text>
    </comment>
    <comment ref="J32" authorId="0" shapeId="0" xr:uid="{7C21D53A-0BAB-4F57-A25E-A3A6745A6AE8}">
      <text>
        <r>
          <rPr>
            <b/>
            <sz val="9"/>
            <color indexed="81"/>
            <rFont val="MS P ゴシック"/>
            <family val="3"/>
            <charset val="128"/>
          </rPr>
          <t>和暦で入力してください。</t>
        </r>
      </text>
    </comment>
    <comment ref="S32" authorId="0" shapeId="0" xr:uid="{1F6057DB-6309-447C-A0B4-7007503EDF46}">
      <text>
        <r>
          <rPr>
            <b/>
            <sz val="9"/>
            <color indexed="81"/>
            <rFont val="MS P ゴシック"/>
            <family val="3"/>
            <charset val="128"/>
          </rPr>
          <t>和暦で入力してください。</t>
        </r>
      </text>
    </comment>
    <comment ref="I43" authorId="0" shapeId="0" xr:uid="{00000000-0006-0000-0200-00000E000000}">
      <text>
        <r>
          <rPr>
            <sz val="9"/>
            <color indexed="81"/>
            <rFont val="MS P ゴシック"/>
            <family val="3"/>
            <charset val="128"/>
          </rPr>
          <t>セル右側のプルダウンボタンから、
該当するものを選択してください。</t>
        </r>
      </text>
    </comment>
    <comment ref="W43" authorId="0" shapeId="0" xr:uid="{50108617-1C3E-46F1-BD53-3C0350AB1FE5}">
      <text>
        <r>
          <rPr>
            <sz val="9"/>
            <color indexed="81"/>
            <rFont val="MS P ゴシック"/>
            <family val="3"/>
            <charset val="128"/>
          </rPr>
          <t>セル右側のプルダウンボタンから、
該当するものを選択してください。</t>
        </r>
      </text>
    </comment>
    <comment ref="I44" authorId="0" shapeId="0" xr:uid="{B4B7FD46-9630-41AE-8DC8-7F8DE92FC1B1}">
      <text>
        <r>
          <rPr>
            <sz val="9"/>
            <color indexed="81"/>
            <rFont val="MS P ゴシック"/>
            <family val="3"/>
            <charset val="128"/>
          </rPr>
          <t>セル右側のプルダウンボタンから、
該当するものを選択してください。</t>
        </r>
      </text>
    </comment>
    <comment ref="W44" authorId="0" shapeId="0" xr:uid="{B64556CE-217E-4F67-A759-F41FBFB97E5C}">
      <text>
        <r>
          <rPr>
            <sz val="9"/>
            <color indexed="81"/>
            <rFont val="MS P ゴシック"/>
            <family val="3"/>
            <charset val="128"/>
          </rPr>
          <t>セル右側のプルダウンボタンから、
該当するものを選択してください。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J4" authorId="0" shapeId="0" xr:uid="{00000000-0006-0000-0300-000001000000}">
      <text>
        <r>
          <rPr>
            <sz val="9"/>
            <color indexed="81"/>
            <rFont val="MS P ゴシック"/>
            <family val="3"/>
            <charset val="128"/>
          </rPr>
          <t>セル右側のプルダウンボタンから
該当するものを選択してください。
「代理人を置く」を選択した場合は、以下の欄に入力してください。</t>
        </r>
      </text>
    </comment>
    <comment ref="J5" authorId="0" shapeId="0" xr:uid="{00000000-0006-0000-0300-000002000000}">
      <text>
        <r>
          <rPr>
            <sz val="9"/>
            <color indexed="81"/>
            <rFont val="MS P ゴシック"/>
            <family val="3"/>
            <charset val="128"/>
          </rPr>
          <t>半角数字で入力してください。
ハイフンで区切ってください。</t>
        </r>
      </text>
    </comment>
    <comment ref="G7" authorId="0" shapeId="0" xr:uid="{01EC89C3-43C5-40E2-9B8F-FC34DC5D55AA}">
      <text>
        <r>
          <rPr>
            <sz val="9"/>
            <color indexed="81"/>
            <rFont val="MS P ゴシック"/>
            <family val="3"/>
            <charset val="128"/>
          </rPr>
          <t>都道府県名を入力してください。</t>
        </r>
      </text>
    </comment>
    <comment ref="K7" authorId="0" shapeId="0" xr:uid="{00000000-0006-0000-0300-000003000000}">
      <text>
        <r>
          <rPr>
            <sz val="9"/>
            <color indexed="81"/>
            <rFont val="MS P ゴシック"/>
            <family val="3"/>
            <charset val="128"/>
          </rPr>
          <t xml:space="preserve">市区町村以下の住所を入力してください。
すべて全角で入力してください。
</t>
        </r>
        <r>
          <rPr>
            <b/>
            <sz val="9"/>
            <color indexed="81"/>
            <rFont val="MS P ゴシック"/>
            <family val="3"/>
            <charset val="128"/>
          </rPr>
          <t>番地等は「－」（ハイフン）で区切り、「丁目、番、号」は使用しないでください。</t>
        </r>
        <r>
          <rPr>
            <sz val="9"/>
            <color indexed="81"/>
            <rFont val="MS P ゴシック"/>
            <family val="3"/>
            <charset val="128"/>
          </rPr>
          <t xml:space="preserve">
【例】３丁目２番１号 → ３－２－１</t>
        </r>
      </text>
    </comment>
    <comment ref="G8" authorId="0" shapeId="0" xr:uid="{00000000-0006-0000-0300-000004000000}">
      <text>
        <r>
          <rPr>
            <sz val="9"/>
            <color indexed="81"/>
            <rFont val="MS P ゴシック"/>
            <family val="3"/>
            <charset val="128"/>
          </rPr>
          <t>市外局番から入力してください。
ハイフンで区切ってください。</t>
        </r>
      </text>
    </comment>
    <comment ref="U8" authorId="0" shapeId="0" xr:uid="{00000000-0006-0000-0300-000005000000}">
      <text>
        <r>
          <rPr>
            <sz val="9"/>
            <color indexed="81"/>
            <rFont val="MS P ゴシック"/>
            <family val="3"/>
            <charset val="128"/>
          </rPr>
          <t>市外局番から入力してください。
ハイフンで区切ってください。</t>
        </r>
      </text>
    </comment>
    <comment ref="G9" authorId="0" shapeId="0" xr:uid="{00000000-0006-0000-0300-000006000000}">
      <text>
        <r>
          <rPr>
            <b/>
            <sz val="9"/>
            <color indexed="81"/>
            <rFont val="MS P ゴシック"/>
            <family val="3"/>
            <charset val="128"/>
          </rPr>
          <t>「商号又は名称」の後にスペースを入力し、「支店等名称」を入力してください。</t>
        </r>
        <r>
          <rPr>
            <sz val="9"/>
            <color indexed="81"/>
            <rFont val="MS P ゴシック"/>
            <family val="3"/>
            <charset val="128"/>
          </rPr>
          <t xml:space="preserve">
すべて全角で入力してください。
【例】（株）新潟商事　長岡支店</t>
        </r>
      </text>
    </comment>
    <comment ref="E10" authorId="0" shapeId="0" xr:uid="{00000000-0006-0000-0300-000007000000}">
      <text>
        <r>
          <rPr>
            <sz val="9"/>
            <color indexed="81"/>
            <rFont val="MS P ゴシック"/>
            <family val="3"/>
            <charset val="128"/>
          </rPr>
          <t>全角で入力してください。</t>
        </r>
      </text>
    </comment>
    <comment ref="U10" authorId="0" shapeId="0" xr:uid="{5127F911-29CF-49CF-A004-5DF2040715A2}">
      <text>
        <r>
          <rPr>
            <sz val="9"/>
            <color indexed="81"/>
            <rFont val="MS P ゴシック"/>
            <family val="3"/>
            <charset val="128"/>
          </rPr>
          <t>全角で入力してください。
氏と名の間にスペースを入力してください。</t>
        </r>
      </text>
    </comment>
    <comment ref="I31" authorId="0" shapeId="0" xr:uid="{00000000-0006-0000-0300-000009000000}">
      <text>
        <r>
          <rPr>
            <sz val="9"/>
            <color indexed="81"/>
            <rFont val="MS P ゴシック"/>
            <family val="3"/>
            <charset val="128"/>
          </rPr>
          <t>セル右側のプルダウンボタンから
該当するものを選択してください。
「その他住所」を選択した場合のみ、
以下の欄も入力してください。</t>
        </r>
      </text>
    </comment>
    <comment ref="K33" authorId="0" shapeId="0" xr:uid="{00000000-0006-0000-0300-00000A000000}">
      <text>
        <r>
          <rPr>
            <sz val="9"/>
            <color indexed="81"/>
            <rFont val="MS P ゴシック"/>
            <family val="3"/>
            <charset val="128"/>
          </rPr>
          <t>半角数字で入力してください。
ハイフンで区切ってください。</t>
        </r>
      </text>
    </comment>
    <comment ref="G35" authorId="0" shapeId="0" xr:uid="{16BF3B26-99DA-44C4-BA13-8ED3630C83F7}">
      <text>
        <r>
          <rPr>
            <sz val="9"/>
            <color indexed="81"/>
            <rFont val="MS P ゴシック"/>
            <family val="3"/>
            <charset val="128"/>
          </rPr>
          <t>都道府県名を入力してください。</t>
        </r>
      </text>
    </comment>
    <comment ref="K35" authorId="0" shapeId="0" xr:uid="{00000000-0006-0000-0300-00000B000000}">
      <text>
        <r>
          <rPr>
            <sz val="9"/>
            <color indexed="81"/>
            <rFont val="MS P ゴシック"/>
            <family val="3"/>
            <charset val="128"/>
          </rPr>
          <t>市区町村以下の住所を入力してください。
すべて全角で入力してください。
番地等は「－」（ハイフン）で区切り、「丁目、番、号」は使用しないでください。
【例】３丁目２番１号 → ３－２－１</t>
        </r>
      </text>
    </comment>
    <comment ref="G36" authorId="0" shapeId="0" xr:uid="{00000000-0006-0000-0300-00000C000000}">
      <text>
        <r>
          <rPr>
            <sz val="9"/>
            <color indexed="81"/>
            <rFont val="MS P ゴシック"/>
            <family val="3"/>
            <charset val="128"/>
          </rPr>
          <t>市外局番から入力してください。
ハイフンで区切ってください。</t>
        </r>
      </text>
    </comment>
    <comment ref="U36" authorId="0" shapeId="0" xr:uid="{00000000-0006-0000-0300-00000D000000}">
      <text>
        <r>
          <rPr>
            <sz val="9"/>
            <color indexed="81"/>
            <rFont val="MS P ゴシック"/>
            <family val="3"/>
            <charset val="128"/>
          </rPr>
          <t>市外局番から入力してください。
ハイフンで区切ってください。</t>
        </r>
      </text>
    </comment>
    <comment ref="G37" authorId="0" shapeId="0" xr:uid="{00000000-0006-0000-0300-00000E000000}">
      <text>
        <r>
          <rPr>
            <sz val="9"/>
            <color indexed="81"/>
            <rFont val="MS P ゴシック"/>
            <family val="3"/>
            <charset val="128"/>
          </rPr>
          <t>「商号又は名称」と送付先の支店名（部署名）等を続けて入力してください。
すべて全角で入力してください。
【例】（株）新潟商事　販売部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B5" authorId="0" shapeId="0" xr:uid="{5E93B23F-804A-42DF-A222-B4558C5D15B7}">
      <text>
        <r>
          <rPr>
            <sz val="9"/>
            <color indexed="81"/>
            <rFont val="ＭＳ Ｐゴシック"/>
            <family val="3"/>
            <charset val="128"/>
          </rPr>
          <t xml:space="preserve">セル右側のボタンから「加入している」「加入していない」を選択してください。
選択した事項に自動的に○が付きます。
</t>
        </r>
      </text>
    </comment>
    <comment ref="B8" authorId="0" shapeId="0" xr:uid="{16EA6865-AFDB-420C-839E-ADB559149EE8}">
      <text>
        <r>
          <rPr>
            <sz val="9"/>
            <color indexed="81"/>
            <rFont val="ＭＳ Ｐゴシック"/>
            <family val="3"/>
            <charset val="128"/>
          </rPr>
          <t>セル右側のボタンから「加入している」「加入していない」を選択してください。
選択した事項に自動的に○が付きます。</t>
        </r>
      </text>
    </comment>
    <comment ref="B11" authorId="0" shapeId="0" xr:uid="{7C22886C-83A9-423F-858C-9672BF323808}">
      <text>
        <r>
          <rPr>
            <sz val="9"/>
            <color indexed="81"/>
            <rFont val="ＭＳ Ｐゴシック"/>
            <family val="3"/>
            <charset val="128"/>
          </rPr>
          <t xml:space="preserve">セルの右側のボタンから「遵守している」「遵守していない」を選択してください。
選択した事項に自動的に○が付きます。
</t>
        </r>
      </text>
    </comment>
    <comment ref="B13" authorId="0" shapeId="0" xr:uid="{8ABEA21C-9D54-488E-AEB9-28BB9484407E}">
      <text>
        <r>
          <rPr>
            <sz val="9"/>
            <color indexed="81"/>
            <rFont val="ＭＳ Ｐゴシック"/>
            <family val="3"/>
            <charset val="128"/>
          </rPr>
          <t xml:space="preserve">セル右側のボタンから「行っている」「行っていない」を選択してください。
選択した事項に自動的に○が付きます。
</t>
        </r>
      </text>
    </comment>
    <comment ref="B15" authorId="0" shapeId="0" xr:uid="{DC2941FD-4E06-44A8-9075-5925F9F86992}">
      <text>
        <r>
          <rPr>
            <sz val="9"/>
            <color indexed="81"/>
            <rFont val="ＭＳ Ｐゴシック"/>
            <family val="3"/>
            <charset val="128"/>
          </rPr>
          <t xml:space="preserve">セル右側のボタンから「なし」「あり」を選択してください。
選択した事項に自動的に○が付きます。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AL5" authorId="0" shapeId="0" xr:uid="{00000000-0006-0000-0600-000001000000}">
      <text>
        <r>
          <rPr>
            <sz val="9"/>
            <color indexed="81"/>
            <rFont val="ＭＳ Ｐゴシック"/>
            <family val="3"/>
            <charset val="128"/>
          </rPr>
          <t>印刷の入札参加を希望するが、印刷機械を所持していない場合は、このセル右側のプルダウンボタンから「◯」を選択してください。</t>
        </r>
      </text>
    </comment>
    <comment ref="AC10" authorId="0" shapeId="0" xr:uid="{00000000-0006-0000-0600-000002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1" authorId="0" shapeId="0" xr:uid="{00000000-0006-0000-0600-000003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2" authorId="0" shapeId="0" xr:uid="{00000000-0006-0000-0600-000004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3" authorId="0" shapeId="0" xr:uid="{00000000-0006-0000-0600-000005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4" authorId="0" shapeId="0" xr:uid="{00000000-0006-0000-0600-000006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5" authorId="0" shapeId="0" xr:uid="{00000000-0006-0000-0600-000007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6" authorId="0" shapeId="0" xr:uid="{00000000-0006-0000-0600-000008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7" authorId="0" shapeId="0" xr:uid="{00000000-0006-0000-0600-000009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8" authorId="0" shapeId="0" xr:uid="{00000000-0006-0000-0600-00000A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 ref="AC19" authorId="0" shapeId="0" xr:uid="{00000000-0006-0000-0600-00000B000000}">
      <text>
        <r>
          <rPr>
            <sz val="9"/>
            <color indexed="81"/>
            <rFont val="MS P ゴシック"/>
            <family val="3"/>
            <charset val="128"/>
          </rPr>
          <t>裁断機、折機、丁合機、無線綴機、針金綴機、ミシン、穴あけ機、背貼機、マーブル貼機等の機械名とそのサイズ、型名を入力願います。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Z3" authorId="0" shapeId="0" xr:uid="{D9F0D66F-91A4-4F43-B91A-4772E314E507}">
      <text>
        <r>
          <rPr>
            <sz val="9"/>
            <color indexed="81"/>
            <rFont val="MS P ゴシック"/>
            <family val="3"/>
            <charset val="128"/>
          </rPr>
          <t>この誓約書を提出する年月日を必ず記入してください。
和暦で入力してください。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AD12" authorId="0" shapeId="0" xr:uid="{027D4F86-7E56-4B83-A600-2CB198FBFB4B}">
      <text>
        <r>
          <rPr>
            <sz val="9"/>
            <color indexed="81"/>
            <rFont val="MS P ゴシック"/>
            <family val="3"/>
            <charset val="128"/>
          </rPr>
          <t>この調書を提出する年月日を必ず記入してください。
和暦で入力してください。</t>
        </r>
      </text>
    </comment>
    <comment ref="H15" authorId="0" shapeId="0" xr:uid="{049F34FD-4875-4710-B3E1-E292F840F61E}">
      <text>
        <r>
          <rPr>
            <sz val="9"/>
            <color indexed="81"/>
            <rFont val="MS P ゴシック"/>
            <family val="3"/>
            <charset val="128"/>
          </rPr>
          <t>登記簿上の住所と実際の住所が異なる場合は、以下のとおり併記してください。
（登記上）新潟県新潟市中央区新光町４－１　（実際）新潟県新潟市中央区〇〇町１－１</t>
        </r>
      </text>
    </comment>
    <comment ref="H16" authorId="0" shapeId="0" xr:uid="{779FBE99-8233-48A4-A756-1BF2A8374F08}">
      <text>
        <r>
          <rPr>
            <sz val="9"/>
            <color indexed="81"/>
            <rFont val="MS P ゴシック"/>
            <family val="3"/>
            <charset val="128"/>
          </rPr>
          <t>代表者の職名に続けて氏名を入力してください。
（例）代表取締役　新潟　太郎</t>
        </r>
      </text>
    </comment>
    <comment ref="T18" authorId="0" shapeId="0" xr:uid="{FD8FC643-D361-471B-BBCA-E221E1BA2F7F}">
      <text>
        <r>
          <rPr>
            <sz val="9"/>
            <color indexed="81"/>
            <rFont val="MS P ゴシック"/>
            <family val="3"/>
            <charset val="128"/>
          </rPr>
          <t>セル右側のプルダウンボタンから
該当する年号を選択してください。</t>
        </r>
      </text>
    </comment>
    <comment ref="T20" authorId="0" shapeId="0" xr:uid="{7AB07DBB-A09C-49C6-987E-55088C5CBEAF}">
      <text>
        <r>
          <rPr>
            <sz val="9"/>
            <color indexed="81"/>
            <rFont val="MS P ゴシック"/>
            <family val="3"/>
            <charset val="128"/>
          </rPr>
          <t>セル右側のプルダウンボタンから
該当する年号を選択してください。</t>
        </r>
      </text>
    </comment>
    <comment ref="T22" authorId="0" shapeId="0" xr:uid="{968A0902-8AF9-4A1F-9C4E-D4A60D6A4FA0}">
      <text>
        <r>
          <rPr>
            <sz val="9"/>
            <color indexed="81"/>
            <rFont val="MS P ゴシック"/>
            <family val="3"/>
            <charset val="128"/>
          </rPr>
          <t>セル右側のプルダウンボタンから
該当する年号を選択してください。</t>
        </r>
      </text>
    </comment>
    <comment ref="T24" authorId="0" shapeId="0" xr:uid="{FD7FAAC3-577D-4DB2-B815-9C822DB20A91}">
      <text>
        <r>
          <rPr>
            <sz val="9"/>
            <color indexed="81"/>
            <rFont val="MS P ゴシック"/>
            <family val="3"/>
            <charset val="128"/>
          </rPr>
          <t>セル右側のプルダウンボタンから
該当する年号を選択してください。</t>
        </r>
      </text>
    </comment>
    <comment ref="T26" authorId="0" shapeId="0" xr:uid="{FB3C0B6E-7C11-4193-B023-49BD59AF09F6}">
      <text>
        <r>
          <rPr>
            <sz val="9"/>
            <color indexed="81"/>
            <rFont val="MS P ゴシック"/>
            <family val="3"/>
            <charset val="128"/>
          </rPr>
          <t>セル右側のプルダウンボタンから
該当する年号を選択してください。</t>
        </r>
      </text>
    </comment>
    <comment ref="T28" authorId="0" shapeId="0" xr:uid="{6238350C-F015-48B3-ACD8-6F177EBE7A3A}">
      <text>
        <r>
          <rPr>
            <sz val="9"/>
            <color indexed="81"/>
            <rFont val="MS P ゴシック"/>
            <family val="3"/>
            <charset val="128"/>
          </rPr>
          <t>セル右側のプルダウンボタンから
該当する年号を選択してください。</t>
        </r>
      </text>
    </comment>
    <comment ref="T30" authorId="0" shapeId="0" xr:uid="{CCF0D5AD-6A00-4D68-8445-013A024BF980}">
      <text>
        <r>
          <rPr>
            <sz val="9"/>
            <color indexed="81"/>
            <rFont val="MS P ゴシック"/>
            <family val="3"/>
            <charset val="128"/>
          </rPr>
          <t>セル右側のプルダウンボタンから
該当する年号を選択してください。</t>
        </r>
      </text>
    </comment>
    <comment ref="T32" authorId="0" shapeId="0" xr:uid="{E7BD3047-562A-447A-BEB1-F629DC8C9F23}">
      <text>
        <r>
          <rPr>
            <sz val="9"/>
            <color indexed="81"/>
            <rFont val="MS P ゴシック"/>
            <family val="3"/>
            <charset val="128"/>
          </rPr>
          <t>セル右側のプルダウンボタンから
該当する年号を選択してください。</t>
        </r>
      </text>
    </comment>
    <comment ref="T34" authorId="0" shapeId="0" xr:uid="{7DB6CE67-0951-48F3-AA79-2E9FD3B0B811}">
      <text>
        <r>
          <rPr>
            <sz val="9"/>
            <color indexed="81"/>
            <rFont val="MS P ゴシック"/>
            <family val="3"/>
            <charset val="128"/>
          </rPr>
          <t>セル右側のプルダウンボタンから
該当する年号を選択してください。</t>
        </r>
      </text>
    </comment>
    <comment ref="T36" authorId="0" shapeId="0" xr:uid="{730AE7E9-B5DE-4E6C-BEA2-4E1296E50E62}">
      <text>
        <r>
          <rPr>
            <sz val="9"/>
            <color indexed="81"/>
            <rFont val="MS P ゴシック"/>
            <family val="3"/>
            <charset val="128"/>
          </rPr>
          <t>セル右側のプルダウンボタンから
該当する年号を選択してください。</t>
        </r>
      </text>
    </comment>
    <comment ref="T38" authorId="0" shapeId="0" xr:uid="{0B54CA9F-985F-462B-93D4-04B65CD480F0}">
      <text>
        <r>
          <rPr>
            <sz val="9"/>
            <color indexed="81"/>
            <rFont val="MS P ゴシック"/>
            <family val="3"/>
            <charset val="128"/>
          </rPr>
          <t>セル右側のプルダウンボタンから
該当する年号を選択してください。</t>
        </r>
      </text>
    </comment>
    <comment ref="T40" authorId="0" shapeId="0" xr:uid="{B60AC8AA-A39B-4E0E-BAC0-379D541DA88B}">
      <text>
        <r>
          <rPr>
            <sz val="9"/>
            <color indexed="81"/>
            <rFont val="MS P ゴシック"/>
            <family val="3"/>
            <charset val="128"/>
          </rPr>
          <t>セル右側のプルダウンボタンから
該当する年号を選択してください。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A7" authorId="0" shapeId="0" xr:uid="{7691FE2C-1419-4D0D-A86F-6755DD5D0223}">
      <text>
        <r>
          <rPr>
            <sz val="9"/>
            <color indexed="81"/>
            <rFont val="ＭＳ Ｐゴシック"/>
            <family val="3"/>
            <charset val="128"/>
          </rPr>
          <t>セル右側のボタンから該当するものを選択してください。
該当項目が自動的に○で囲まれます。</t>
        </r>
      </text>
    </comment>
  </commentList>
</comments>
</file>

<file path=xl/sharedStrings.xml><?xml version="1.0" encoding="utf-8"?>
<sst xmlns="http://schemas.openxmlformats.org/spreadsheetml/2006/main" count="2029" uniqueCount="1009">
  <si>
    <t>靴下</t>
    <rPh sb="0" eb="2">
      <t>クツシタ</t>
    </rPh>
    <phoneticPr fontId="2"/>
  </si>
  <si>
    <t>(耐刃）防護衣</t>
    <rPh sb="1" eb="2">
      <t>タイ</t>
    </rPh>
    <rPh sb="2" eb="3">
      <t>ハ</t>
    </rPh>
    <rPh sb="4" eb="6">
      <t>ボウゴ</t>
    </rPh>
    <rPh sb="6" eb="7">
      <t>ギヌ</t>
    </rPh>
    <phoneticPr fontId="2"/>
  </si>
  <si>
    <t>警備靴（革）</t>
    <rPh sb="0" eb="2">
      <t>ケイビ</t>
    </rPh>
    <rPh sb="2" eb="3">
      <t>クツ</t>
    </rPh>
    <rPh sb="4" eb="5">
      <t>カワ</t>
    </rPh>
    <phoneticPr fontId="2"/>
  </si>
  <si>
    <t>雨衣・防寒着</t>
    <rPh sb="0" eb="1">
      <t>アメ</t>
    </rPh>
    <rPh sb="1" eb="2">
      <t>ギヌ</t>
    </rPh>
    <rPh sb="3" eb="5">
      <t>ボウカン</t>
    </rPh>
    <rPh sb="5" eb="6">
      <t>キ</t>
    </rPh>
    <phoneticPr fontId="2"/>
  </si>
  <si>
    <t>注</t>
    <rPh sb="0" eb="1">
      <t>チュウ</t>
    </rPh>
    <phoneticPr fontId="2"/>
  </si>
  <si>
    <t>千円</t>
    <rPh sb="0" eb="2">
      <t>センエン</t>
    </rPh>
    <phoneticPr fontId="2"/>
  </si>
  <si>
    <t>資本金</t>
    <rPh sb="0" eb="3">
      <t>シホンキン</t>
    </rPh>
    <phoneticPr fontId="2"/>
  </si>
  <si>
    <t>～</t>
    <phoneticPr fontId="2"/>
  </si>
  <si>
    <t>認証等の区分</t>
    <rPh sb="0" eb="2">
      <t>ニンショウ</t>
    </rPh>
    <rPh sb="2" eb="3">
      <t>トウ</t>
    </rPh>
    <rPh sb="4" eb="6">
      <t>クブン</t>
    </rPh>
    <phoneticPr fontId="2"/>
  </si>
  <si>
    <t>代理人</t>
    <rPh sb="0" eb="3">
      <t>ダイリニン</t>
    </rPh>
    <phoneticPr fontId="2"/>
  </si>
  <si>
    <t>支店等名称</t>
    <rPh sb="0" eb="2">
      <t>シテン</t>
    </rPh>
    <rPh sb="2" eb="3">
      <t>トウ</t>
    </rPh>
    <rPh sb="3" eb="5">
      <t>メイショウ</t>
    </rPh>
    <phoneticPr fontId="2"/>
  </si>
  <si>
    <t>ファクシミリ番号</t>
    <rPh sb="6" eb="8">
      <t>バンゴウ</t>
    </rPh>
    <phoneticPr fontId="2"/>
  </si>
  <si>
    <t>代理人選定の有無</t>
    <rPh sb="0" eb="2">
      <t>ダイリ</t>
    </rPh>
    <rPh sb="2" eb="3">
      <t>ニン</t>
    </rPh>
    <rPh sb="3" eb="5">
      <t>センテイ</t>
    </rPh>
    <rPh sb="6" eb="8">
      <t>ウム</t>
    </rPh>
    <phoneticPr fontId="2"/>
  </si>
  <si>
    <t>電子組
版装置</t>
    <rPh sb="0" eb="2">
      <t>デンシ</t>
    </rPh>
    <rPh sb="2" eb="3">
      <t>グミ</t>
    </rPh>
    <rPh sb="4" eb="5">
      <t>ハン</t>
    </rPh>
    <rPh sb="5" eb="7">
      <t>ソウチ</t>
    </rPh>
    <phoneticPr fontId="2"/>
  </si>
  <si>
    <t>編集入力機</t>
    <rPh sb="0" eb="2">
      <t>ヘンシュウ</t>
    </rPh>
    <rPh sb="2" eb="4">
      <t>ニュウリョク</t>
    </rPh>
    <rPh sb="4" eb="5">
      <t>キ</t>
    </rPh>
    <phoneticPr fontId="2"/>
  </si>
  <si>
    <t>出力機</t>
    <rPh sb="0" eb="2">
      <t>シュツリョク</t>
    </rPh>
    <rPh sb="2" eb="3">
      <t>キ</t>
    </rPh>
    <phoneticPr fontId="2"/>
  </si>
  <si>
    <t>組版</t>
    <rPh sb="0" eb="2">
      <t>クミハン</t>
    </rPh>
    <phoneticPr fontId="2"/>
  </si>
  <si>
    <t>台</t>
    <rPh sb="0" eb="1">
      <t>ダイ</t>
    </rPh>
    <phoneticPr fontId="2"/>
  </si>
  <si>
    <t>製版機</t>
    <rPh sb="0" eb="3">
      <t>セイハンキ</t>
    </rPh>
    <phoneticPr fontId="2"/>
  </si>
  <si>
    <t>刷版焼付機</t>
    <rPh sb="0" eb="1">
      <t>サツ</t>
    </rPh>
    <rPh sb="1" eb="2">
      <t>ハン</t>
    </rPh>
    <rPh sb="2" eb="3">
      <t>ヤ</t>
    </rPh>
    <rPh sb="3" eb="4">
      <t>ツ</t>
    </rPh>
    <rPh sb="4" eb="5">
      <t>キ</t>
    </rPh>
    <phoneticPr fontId="2"/>
  </si>
  <si>
    <t>製版</t>
    <rPh sb="0" eb="2">
      <t>セイハン</t>
    </rPh>
    <phoneticPr fontId="2"/>
  </si>
  <si>
    <t>判</t>
    <rPh sb="0" eb="1">
      <t>ハン</t>
    </rPh>
    <phoneticPr fontId="2"/>
  </si>
  <si>
    <t>白黒</t>
    <rPh sb="0" eb="2">
      <t>シロクロ</t>
    </rPh>
    <phoneticPr fontId="2"/>
  </si>
  <si>
    <t>台数</t>
    <rPh sb="0" eb="2">
      <t>ダイスウ</t>
    </rPh>
    <phoneticPr fontId="2"/>
  </si>
  <si>
    <t>製本</t>
    <rPh sb="0" eb="2">
      <t>セイホン</t>
    </rPh>
    <phoneticPr fontId="2"/>
  </si>
  <si>
    <t>機械名・判・型</t>
    <rPh sb="0" eb="2">
      <t>キカイ</t>
    </rPh>
    <rPh sb="2" eb="3">
      <t>メイ</t>
    </rPh>
    <rPh sb="4" eb="5">
      <t>ハン</t>
    </rPh>
    <rPh sb="6" eb="7">
      <t>カタ</t>
    </rPh>
    <phoneticPr fontId="2"/>
  </si>
  <si>
    <t>印刷機</t>
    <rPh sb="0" eb="2">
      <t>インサツ</t>
    </rPh>
    <rPh sb="2" eb="3">
      <t>キ</t>
    </rPh>
    <phoneticPr fontId="2"/>
  </si>
  <si>
    <t>サイズ・色数</t>
    <rPh sb="4" eb="5">
      <t>イロ</t>
    </rPh>
    <rPh sb="5" eb="6">
      <t>スウ</t>
    </rPh>
    <phoneticPr fontId="2"/>
  </si>
  <si>
    <t>組版</t>
    <rPh sb="0" eb="1">
      <t>クミ</t>
    </rPh>
    <rPh sb="1" eb="2">
      <t>ハン</t>
    </rPh>
    <phoneticPr fontId="2"/>
  </si>
  <si>
    <t>台数</t>
    <rPh sb="0" eb="1">
      <t>ダイ</t>
    </rPh>
    <rPh sb="1" eb="2">
      <t>スウ</t>
    </rPh>
    <phoneticPr fontId="2"/>
  </si>
  <si>
    <t>凸輪機</t>
    <rPh sb="0" eb="1">
      <t>トツ</t>
    </rPh>
    <rPh sb="1" eb="2">
      <t>リン</t>
    </rPh>
    <rPh sb="2" eb="3">
      <t>キ</t>
    </rPh>
    <phoneticPr fontId="2"/>
  </si>
  <si>
    <t>色数・カーボン</t>
    <rPh sb="0" eb="1">
      <t>イロ</t>
    </rPh>
    <rPh sb="1" eb="2">
      <t>スウ</t>
    </rPh>
    <phoneticPr fontId="2"/>
  </si>
  <si>
    <t>機器名等</t>
    <rPh sb="0" eb="2">
      <t>キキ</t>
    </rPh>
    <rPh sb="2" eb="3">
      <t>メイ</t>
    </rPh>
    <rPh sb="3" eb="4">
      <t>トウ</t>
    </rPh>
    <phoneticPr fontId="2"/>
  </si>
  <si>
    <t>数量</t>
    <rPh sb="0" eb="2">
      <t>スウリョウ</t>
    </rPh>
    <phoneticPr fontId="2"/>
  </si>
  <si>
    <t>連続封筒印刷</t>
    <rPh sb="0" eb="2">
      <t>レンゾク</t>
    </rPh>
    <rPh sb="2" eb="4">
      <t>フウトウ</t>
    </rPh>
    <rPh sb="4" eb="6">
      <t>インサツ</t>
    </rPh>
    <phoneticPr fontId="2"/>
  </si>
  <si>
    <t>ＵＶ装置</t>
    <rPh sb="2" eb="4">
      <t>ソウチ</t>
    </rPh>
    <phoneticPr fontId="2"/>
  </si>
  <si>
    <t>機器名</t>
    <rPh sb="0" eb="2">
      <t>キキ</t>
    </rPh>
    <rPh sb="2" eb="3">
      <t>メイ</t>
    </rPh>
    <phoneticPr fontId="2"/>
  </si>
  <si>
    <t>封入封緘機</t>
    <rPh sb="0" eb="2">
      <t>フウニュウ</t>
    </rPh>
    <rPh sb="2" eb="4">
      <t>フウカン</t>
    </rPh>
    <rPh sb="4" eb="5">
      <t>キ</t>
    </rPh>
    <phoneticPr fontId="2"/>
  </si>
  <si>
    <t>ドライシーラー機</t>
    <rPh sb="7" eb="8">
      <t>キ</t>
    </rPh>
    <phoneticPr fontId="2"/>
  </si>
  <si>
    <t>室</t>
    <rPh sb="0" eb="1">
      <t>シツ</t>
    </rPh>
    <phoneticPr fontId="2"/>
  </si>
  <si>
    <t>ラベル貼機</t>
    <rPh sb="3" eb="4">
      <t>テン</t>
    </rPh>
    <rPh sb="4" eb="5">
      <t>キ</t>
    </rPh>
    <phoneticPr fontId="2"/>
  </si>
  <si>
    <t>各印刷共通その他予備欄</t>
    <rPh sb="0" eb="1">
      <t>カク</t>
    </rPh>
    <rPh sb="1" eb="3">
      <t>インサツ</t>
    </rPh>
    <rPh sb="3" eb="5">
      <t>キョウツウ</t>
    </rPh>
    <rPh sb="7" eb="8">
      <t>タ</t>
    </rPh>
    <rPh sb="8" eb="10">
      <t>ヨビ</t>
    </rPh>
    <rPh sb="10" eb="11">
      <t>ラン</t>
    </rPh>
    <phoneticPr fontId="2"/>
  </si>
  <si>
    <t>数量等</t>
    <rPh sb="0" eb="2">
      <t>スウリョウ</t>
    </rPh>
    <rPh sb="2" eb="3">
      <t>トウ</t>
    </rPh>
    <phoneticPr fontId="2"/>
  </si>
  <si>
    <t>フォーム印刷機</t>
    <rPh sb="4" eb="6">
      <t>インサツ</t>
    </rPh>
    <rPh sb="6" eb="7">
      <t>キ</t>
    </rPh>
    <phoneticPr fontId="2"/>
  </si>
  <si>
    <t>住所</t>
    <rPh sb="0" eb="2">
      <t>ジュウショ</t>
    </rPh>
    <phoneticPr fontId="2"/>
  </si>
  <si>
    <t>設備機械の保有状況</t>
    <rPh sb="0" eb="2">
      <t>セツビ</t>
    </rPh>
    <rPh sb="2" eb="4">
      <t>キカイ</t>
    </rPh>
    <rPh sb="5" eb="7">
      <t>ホユウ</t>
    </rPh>
    <rPh sb="7" eb="9">
      <t>ジョウキョウ</t>
    </rPh>
    <phoneticPr fontId="2"/>
  </si>
  <si>
    <t>承継等に関する事項</t>
    <rPh sb="0" eb="2">
      <t>ショウケイ</t>
    </rPh>
    <rPh sb="2" eb="3">
      <t>トウ</t>
    </rPh>
    <rPh sb="4" eb="5">
      <t>カン</t>
    </rPh>
    <rPh sb="7" eb="9">
      <t>ジコウ</t>
    </rPh>
    <phoneticPr fontId="2"/>
  </si>
  <si>
    <t>ふりがな</t>
    <phoneticPr fontId="2"/>
  </si>
  <si>
    <t>種目名</t>
    <rPh sb="0" eb="2">
      <t>シュモク</t>
    </rPh>
    <rPh sb="2" eb="3">
      <t>メイ</t>
    </rPh>
    <phoneticPr fontId="2"/>
  </si>
  <si>
    <t>(</t>
    <phoneticPr fontId="2"/>
  </si>
  <si>
    <t>)</t>
    <phoneticPr fontId="2"/>
  </si>
  <si>
    <t>ロータリ除雪車</t>
    <rPh sb="4" eb="6">
      <t>ジョセツ</t>
    </rPh>
    <rPh sb="6" eb="7">
      <t>シャ</t>
    </rPh>
    <phoneticPr fontId="2"/>
  </si>
  <si>
    <t>上記に該当しないもの</t>
    <rPh sb="0" eb="2">
      <t>ジョウキ</t>
    </rPh>
    <rPh sb="3" eb="5">
      <t>ガイトウ</t>
    </rPh>
    <phoneticPr fontId="2"/>
  </si>
  <si>
    <t>噴霧機械</t>
    <rPh sb="0" eb="2">
      <t>フンム</t>
    </rPh>
    <rPh sb="2" eb="4">
      <t>キカイ</t>
    </rPh>
    <phoneticPr fontId="2"/>
  </si>
  <si>
    <t>畜産用機器</t>
    <rPh sb="0" eb="2">
      <t>チクサン</t>
    </rPh>
    <rPh sb="2" eb="3">
      <t>ヨウ</t>
    </rPh>
    <rPh sb="3" eb="5">
      <t>キキ</t>
    </rPh>
    <phoneticPr fontId="2"/>
  </si>
  <si>
    <t>取　扱　品　目（取扱品目にチェックマークを付して下さい。）</t>
    <rPh sb="0" eb="1">
      <t>トリ</t>
    </rPh>
    <rPh sb="2" eb="3">
      <t>アツカ</t>
    </rPh>
    <rPh sb="4" eb="5">
      <t>シナ</t>
    </rPh>
    <rPh sb="6" eb="7">
      <t>メ</t>
    </rPh>
    <rPh sb="8" eb="10">
      <t>トリアツカ</t>
    </rPh>
    <rPh sb="10" eb="12">
      <t>ヒンモク</t>
    </rPh>
    <rPh sb="21" eb="22">
      <t>フ</t>
    </rPh>
    <rPh sb="24" eb="25">
      <t>クダ</t>
    </rPh>
    <phoneticPr fontId="2"/>
  </si>
  <si>
    <t>その他和洋紙製品</t>
    <rPh sb="2" eb="3">
      <t>タ</t>
    </rPh>
    <rPh sb="3" eb="4">
      <t>ワ</t>
    </rPh>
    <rPh sb="4" eb="6">
      <t>ヨウシ</t>
    </rPh>
    <rPh sb="6" eb="8">
      <t>セイヒン</t>
    </rPh>
    <phoneticPr fontId="2"/>
  </si>
  <si>
    <t>養鶏用機器</t>
    <rPh sb="0" eb="3">
      <t>ヨウケイヨウ</t>
    </rPh>
    <rPh sb="3" eb="5">
      <t>キキ</t>
    </rPh>
    <phoneticPr fontId="2"/>
  </si>
  <si>
    <t>信号機用電球</t>
    <rPh sb="0" eb="2">
      <t>シンゴウ</t>
    </rPh>
    <rPh sb="2" eb="3">
      <t>キ</t>
    </rPh>
    <rPh sb="3" eb="4">
      <t>ヨウ</t>
    </rPh>
    <rPh sb="4" eb="6">
      <t>デンキュウ</t>
    </rPh>
    <phoneticPr fontId="2"/>
  </si>
  <si>
    <t>農業薬品・農業資機材</t>
    <rPh sb="0" eb="2">
      <t>ノウギョウ</t>
    </rPh>
    <rPh sb="2" eb="4">
      <t>ヤクヒン</t>
    </rPh>
    <rPh sb="5" eb="7">
      <t>ノウギョウ</t>
    </rPh>
    <rPh sb="7" eb="8">
      <t>シ</t>
    </rPh>
    <rPh sb="8" eb="10">
      <t>キザイ</t>
    </rPh>
    <phoneticPr fontId="2"/>
  </si>
  <si>
    <t>施設・機械用消耗資機材</t>
    <rPh sb="0" eb="2">
      <t>シセツ</t>
    </rPh>
    <rPh sb="3" eb="5">
      <t>キカイ</t>
    </rPh>
    <rPh sb="5" eb="6">
      <t>ヨウ</t>
    </rPh>
    <rPh sb="6" eb="8">
      <t>ショウモウ</t>
    </rPh>
    <rPh sb="8" eb="9">
      <t>シ</t>
    </rPh>
    <rPh sb="9" eb="11">
      <t>キザイ</t>
    </rPh>
    <phoneticPr fontId="2"/>
  </si>
  <si>
    <t>実験・分析用消耗資機材</t>
    <rPh sb="0" eb="2">
      <t>ジッケン</t>
    </rPh>
    <rPh sb="3" eb="5">
      <t>ブンセキ</t>
    </rPh>
    <rPh sb="5" eb="6">
      <t>ヨウ</t>
    </rPh>
    <rPh sb="6" eb="8">
      <t>ショウモウ</t>
    </rPh>
    <rPh sb="8" eb="11">
      <t>シキザイ</t>
    </rPh>
    <phoneticPr fontId="2"/>
  </si>
  <si>
    <t>個人情報保護を含む印刷</t>
    <rPh sb="0" eb="2">
      <t>コジン</t>
    </rPh>
    <rPh sb="2" eb="4">
      <t>ジョウホウ</t>
    </rPh>
    <rPh sb="4" eb="6">
      <t>ホゴ</t>
    </rPh>
    <rPh sb="7" eb="8">
      <t>フク</t>
    </rPh>
    <rPh sb="9" eb="11">
      <t>インサツ</t>
    </rPh>
    <phoneticPr fontId="2"/>
  </si>
  <si>
    <r>
      <t>"秘</t>
    </r>
    <r>
      <rPr>
        <sz val="11"/>
        <rFont val="ＭＳ Ｐゴシック"/>
        <family val="3"/>
        <charset val="128"/>
      </rPr>
      <t>"重要用紙印刷</t>
    </r>
    <rPh sb="1" eb="2">
      <t>ヒ</t>
    </rPh>
    <rPh sb="3" eb="5">
      <t>ジュウヨウ</t>
    </rPh>
    <rPh sb="5" eb="7">
      <t>ヨウシ</t>
    </rPh>
    <rPh sb="7" eb="9">
      <t>インサツ</t>
    </rPh>
    <phoneticPr fontId="2"/>
  </si>
  <si>
    <t>申請者名称等</t>
    <rPh sb="0" eb="3">
      <t>シンセイシャ</t>
    </rPh>
    <rPh sb="3" eb="5">
      <t>メイショウ</t>
    </rPh>
    <rPh sb="5" eb="6">
      <t>トウ</t>
    </rPh>
    <phoneticPr fontId="2"/>
  </si>
  <si>
    <t>プライバシーマーク</t>
    <phoneticPr fontId="2"/>
  </si>
  <si>
    <t>軽・平</t>
    <rPh sb="0" eb="1">
      <t>ケイ</t>
    </rPh>
    <rPh sb="2" eb="3">
      <t>ヘイ</t>
    </rPh>
    <phoneticPr fontId="2"/>
  </si>
  <si>
    <t>刷版焼付機</t>
  </si>
  <si>
    <t>スキャナー</t>
  </si>
  <si>
    <t>輪転機</t>
    <rPh sb="0" eb="3">
      <t>リンテンキ</t>
    </rPh>
    <phoneticPr fontId="2"/>
  </si>
  <si>
    <t>その他</t>
  </si>
  <si>
    <t>追刷機</t>
  </si>
  <si>
    <t>カラー</t>
    <phoneticPr fontId="2"/>
  </si>
  <si>
    <t>サイズ・色数</t>
    <phoneticPr fontId="2"/>
  </si>
  <si>
    <t>OCR</t>
    <phoneticPr fontId="2"/>
  </si>
  <si>
    <t>コーナーカット</t>
    <phoneticPr fontId="2"/>
  </si>
  <si>
    <t>ファイルホール</t>
    <phoneticPr fontId="2"/>
  </si>
  <si>
    <t>ＪＰミシン</t>
    <phoneticPr fontId="2"/>
  </si>
  <si>
    <t>オフ輪機</t>
    <phoneticPr fontId="2"/>
  </si>
  <si>
    <t>コレーター</t>
    <phoneticPr fontId="2"/>
  </si>
  <si>
    <t>バスター</t>
    <phoneticPr fontId="2"/>
  </si>
  <si>
    <t>オフ＋凸輪</t>
    <phoneticPr fontId="2"/>
  </si>
  <si>
    <t>セキュリティ</t>
    <phoneticPr fontId="2"/>
  </si>
  <si>
    <t>拳銃用つりひも</t>
    <rPh sb="0" eb="2">
      <t>ケンジュウ</t>
    </rPh>
    <rPh sb="2" eb="3">
      <t>ヨウ</t>
    </rPh>
    <phoneticPr fontId="2"/>
  </si>
  <si>
    <t>魚沼市</t>
  </si>
  <si>
    <t>妙高市</t>
  </si>
  <si>
    <t>第１号様式　別紙１</t>
    <rPh sb="0" eb="1">
      <t>ダイ</t>
    </rPh>
    <rPh sb="2" eb="3">
      <t>ゴウ</t>
    </rPh>
    <rPh sb="3" eb="5">
      <t>ヨウシキ</t>
    </rPh>
    <rPh sb="6" eb="8">
      <t>ベッシ</t>
    </rPh>
    <phoneticPr fontId="2"/>
  </si>
  <si>
    <t>支店・営業所・工場等の名称</t>
    <rPh sb="0" eb="2">
      <t>シテン</t>
    </rPh>
    <rPh sb="3" eb="6">
      <t>エイギョウショ</t>
    </rPh>
    <rPh sb="7" eb="9">
      <t>コウジョウ</t>
    </rPh>
    <rPh sb="9" eb="10">
      <t>トウ</t>
    </rPh>
    <rPh sb="11" eb="13">
      <t>メイショウ</t>
    </rPh>
    <phoneticPr fontId="2"/>
  </si>
  <si>
    <t>第１号様式　別紙２</t>
    <rPh sb="0" eb="1">
      <t>ダイ</t>
    </rPh>
    <rPh sb="2" eb="3">
      <t>ゴウ</t>
    </rPh>
    <rPh sb="3" eb="5">
      <t>ヨウシキ</t>
    </rPh>
    <rPh sb="6" eb="8">
      <t>ベッシ</t>
    </rPh>
    <phoneticPr fontId="2"/>
  </si>
  <si>
    <t>許認可等(許可・登録・認可・届出等）</t>
    <rPh sb="0" eb="3">
      <t>キョニンカ</t>
    </rPh>
    <rPh sb="3" eb="4">
      <t>トウ</t>
    </rPh>
    <rPh sb="5" eb="7">
      <t>キョカ</t>
    </rPh>
    <rPh sb="8" eb="10">
      <t>トウロク</t>
    </rPh>
    <rPh sb="11" eb="13">
      <t>ニンカ</t>
    </rPh>
    <rPh sb="14" eb="16">
      <t>トドケデ</t>
    </rPh>
    <rPh sb="16" eb="17">
      <t>トウ</t>
    </rPh>
    <phoneticPr fontId="2"/>
  </si>
  <si>
    <t>第１号様式　別紙３</t>
    <rPh sb="0" eb="1">
      <t>ダイ</t>
    </rPh>
    <rPh sb="2" eb="3">
      <t>ゴウ</t>
    </rPh>
    <rPh sb="3" eb="5">
      <t>ヨウシキ</t>
    </rPh>
    <rPh sb="6" eb="8">
      <t>ベッシ</t>
    </rPh>
    <phoneticPr fontId="2"/>
  </si>
  <si>
    <t>液体クロマトグラフ</t>
    <rPh sb="0" eb="1">
      <t>エキ</t>
    </rPh>
    <rPh sb="1" eb="2">
      <t>タイ</t>
    </rPh>
    <phoneticPr fontId="2"/>
  </si>
  <si>
    <t>小形除雪車（乗用）</t>
    <rPh sb="0" eb="2">
      <t>コガタ</t>
    </rPh>
    <rPh sb="2" eb="4">
      <t>ジョセツ</t>
    </rPh>
    <rPh sb="4" eb="5">
      <t>シャ</t>
    </rPh>
    <rPh sb="6" eb="8">
      <t>ジョウヨウ</t>
    </rPh>
    <phoneticPr fontId="2"/>
  </si>
  <si>
    <t>手押式除雪機</t>
    <rPh sb="0" eb="2">
      <t>テオ</t>
    </rPh>
    <rPh sb="2" eb="3">
      <t>シキ</t>
    </rPh>
    <rPh sb="3" eb="6">
      <t>ジョセツキ</t>
    </rPh>
    <phoneticPr fontId="2"/>
  </si>
  <si>
    <t>船舶・航空機</t>
    <rPh sb="0" eb="2">
      <t>センパク</t>
    </rPh>
    <rPh sb="3" eb="6">
      <t>コウクウキ</t>
    </rPh>
    <phoneticPr fontId="2"/>
  </si>
  <si>
    <t>航空機</t>
    <rPh sb="0" eb="3">
      <t>コウクウキ</t>
    </rPh>
    <phoneticPr fontId="2"/>
  </si>
  <si>
    <t>航空機装備品</t>
    <rPh sb="0" eb="3">
      <t>コウクウキ</t>
    </rPh>
    <rPh sb="3" eb="6">
      <t>ソウビヒン</t>
    </rPh>
    <phoneticPr fontId="2"/>
  </si>
  <si>
    <t>仮設トイレ・簡易トイレ</t>
    <rPh sb="0" eb="2">
      <t>カセツ</t>
    </rPh>
    <rPh sb="6" eb="8">
      <t>カンイ</t>
    </rPh>
    <phoneticPr fontId="2"/>
  </si>
  <si>
    <t>教育用材料</t>
    <rPh sb="0" eb="3">
      <t>キョウイクヨウ</t>
    </rPh>
    <rPh sb="3" eb="5">
      <t>ザイリョウ</t>
    </rPh>
    <phoneticPr fontId="2"/>
  </si>
  <si>
    <t>医療用衣料</t>
    <rPh sb="0" eb="3">
      <t>イリョウヨウ</t>
    </rPh>
    <rPh sb="3" eb="5">
      <t>イリョウ</t>
    </rPh>
    <phoneticPr fontId="2"/>
  </si>
  <si>
    <t>（警察官用を除く）</t>
    <rPh sb="1" eb="5">
      <t>ケイサツカンヨウ</t>
    </rPh>
    <rPh sb="6" eb="7">
      <t>ノゾ</t>
    </rPh>
    <phoneticPr fontId="2"/>
  </si>
  <si>
    <t>長靴</t>
    <rPh sb="0" eb="1">
      <t>チョウ</t>
    </rPh>
    <rPh sb="1" eb="2">
      <t>クツ</t>
    </rPh>
    <phoneticPr fontId="2"/>
  </si>
  <si>
    <t>消防ポンプ・ホース</t>
    <rPh sb="0" eb="2">
      <t>ショウボウ</t>
    </rPh>
    <phoneticPr fontId="2"/>
  </si>
  <si>
    <t>毛布</t>
    <rPh sb="0" eb="2">
      <t>モウフ</t>
    </rPh>
    <phoneticPr fontId="2"/>
  </si>
  <si>
    <t>携帯式トイレ</t>
    <rPh sb="0" eb="2">
      <t>ケイタイ</t>
    </rPh>
    <rPh sb="2" eb="3">
      <t>シキ</t>
    </rPh>
    <phoneticPr fontId="2"/>
  </si>
  <si>
    <t>靴類</t>
    <rPh sb="0" eb="1">
      <t>クツ</t>
    </rPh>
    <rPh sb="1" eb="2">
      <t>ルイ</t>
    </rPh>
    <phoneticPr fontId="2"/>
  </si>
  <si>
    <t>拳銃入れ</t>
    <rPh sb="0" eb="2">
      <t>ケンジュウ</t>
    </rPh>
    <rPh sb="2" eb="3">
      <t>イ</t>
    </rPh>
    <phoneticPr fontId="2"/>
  </si>
  <si>
    <t>警棒つり</t>
    <rPh sb="0" eb="2">
      <t>ケイボウ</t>
    </rPh>
    <phoneticPr fontId="2"/>
  </si>
  <si>
    <t>電光掲示板</t>
    <rPh sb="0" eb="2">
      <t>デンコウ</t>
    </rPh>
    <rPh sb="2" eb="4">
      <t>ケイジ</t>
    </rPh>
    <rPh sb="4" eb="5">
      <t>イタ</t>
    </rPh>
    <phoneticPr fontId="2"/>
  </si>
  <si>
    <t>第１号様式　別紙６</t>
    <rPh sb="0" eb="1">
      <t>ダイ</t>
    </rPh>
    <rPh sb="2" eb="3">
      <t>ゴウ</t>
    </rPh>
    <rPh sb="3" eb="5">
      <t>ヨウシキ</t>
    </rPh>
    <rPh sb="6" eb="8">
      <t>ベッシ</t>
    </rPh>
    <phoneticPr fontId="2"/>
  </si>
  <si>
    <t>種目名</t>
    <phoneticPr fontId="2"/>
  </si>
  <si>
    <t>許認可等終期</t>
    <rPh sb="0" eb="3">
      <t>キョニンカ</t>
    </rPh>
    <rPh sb="3" eb="4">
      <t>トウ</t>
    </rPh>
    <rPh sb="4" eb="6">
      <t>シュウキ</t>
    </rPh>
    <phoneticPr fontId="2"/>
  </si>
  <si>
    <t>許認可等始期</t>
    <rPh sb="0" eb="3">
      <t>キョニンカ</t>
    </rPh>
    <rPh sb="3" eb="4">
      <t>トウ</t>
    </rPh>
    <rPh sb="4" eb="6">
      <t>シキ</t>
    </rPh>
    <phoneticPr fontId="2"/>
  </si>
  <si>
    <t>許認可等官公庁名</t>
    <rPh sb="0" eb="3">
      <t>キョニンカ</t>
    </rPh>
    <rPh sb="3" eb="4">
      <t>トウ</t>
    </rPh>
    <rPh sb="4" eb="7">
      <t>カンコウチョウ</t>
    </rPh>
    <rPh sb="7" eb="8">
      <t>メイ</t>
    </rPh>
    <phoneticPr fontId="2"/>
  </si>
  <si>
    <t>申請日直近の事業年度の始期・終期</t>
    <rPh sb="0" eb="2">
      <t>シンセイ</t>
    </rPh>
    <rPh sb="2" eb="3">
      <t>ヒ</t>
    </rPh>
    <rPh sb="3" eb="5">
      <t>チョッキン</t>
    </rPh>
    <rPh sb="6" eb="8">
      <t>ジギョウ</t>
    </rPh>
    <rPh sb="8" eb="10">
      <t>ネンド</t>
    </rPh>
    <rPh sb="11" eb="13">
      <t>シキ</t>
    </rPh>
    <rPh sb="14" eb="16">
      <t>シュウキ</t>
    </rPh>
    <phoneticPr fontId="2"/>
  </si>
  <si>
    <t>申請日直近の事業年度の売上高</t>
    <rPh sb="0" eb="2">
      <t>シンセイ</t>
    </rPh>
    <rPh sb="2" eb="3">
      <t>ヒ</t>
    </rPh>
    <rPh sb="3" eb="5">
      <t>チョッキン</t>
    </rPh>
    <rPh sb="6" eb="8">
      <t>ジギョウ</t>
    </rPh>
    <rPh sb="8" eb="10">
      <t>ネンド</t>
    </rPh>
    <rPh sb="11" eb="13">
      <t>ウリアゲ</t>
    </rPh>
    <rPh sb="13" eb="14">
      <t>タカ</t>
    </rPh>
    <phoneticPr fontId="2"/>
  </si>
  <si>
    <t>中分類</t>
    <phoneticPr fontId="2"/>
  </si>
  <si>
    <t>商号又は名称</t>
    <phoneticPr fontId="2"/>
  </si>
  <si>
    <t>職名</t>
    <rPh sb="0" eb="2">
      <t>ショクメイ</t>
    </rPh>
    <phoneticPr fontId="2"/>
  </si>
  <si>
    <t>代表者</t>
    <phoneticPr fontId="2"/>
  </si>
  <si>
    <t>01</t>
    <phoneticPr fontId="2"/>
  </si>
  <si>
    <t>02</t>
    <phoneticPr fontId="2"/>
  </si>
  <si>
    <t>03</t>
  </si>
  <si>
    <t>03</t>
    <phoneticPr fontId="2"/>
  </si>
  <si>
    <t>04</t>
  </si>
  <si>
    <t>04</t>
    <phoneticPr fontId="2"/>
  </si>
  <si>
    <t>05</t>
  </si>
  <si>
    <t>05</t>
    <phoneticPr fontId="2"/>
  </si>
  <si>
    <t>06</t>
  </si>
  <si>
    <t>06</t>
    <phoneticPr fontId="2"/>
  </si>
  <si>
    <t>07</t>
    <phoneticPr fontId="2"/>
  </si>
  <si>
    <t>08</t>
  </si>
  <si>
    <t>08</t>
    <phoneticPr fontId="2"/>
  </si>
  <si>
    <t>09</t>
  </si>
  <si>
    <t>09</t>
    <phoneticPr fontId="2"/>
  </si>
  <si>
    <t>薬品・肥飼料・資材類</t>
    <rPh sb="0" eb="2">
      <t>ヤクヒン</t>
    </rPh>
    <rPh sb="3" eb="4">
      <t>ヒ</t>
    </rPh>
    <rPh sb="4" eb="6">
      <t>シリョウ</t>
    </rPh>
    <rPh sb="7" eb="9">
      <t>シザイ</t>
    </rPh>
    <rPh sb="9" eb="10">
      <t>ルイ</t>
    </rPh>
    <phoneticPr fontId="2"/>
  </si>
  <si>
    <t>車両・船舶類</t>
    <rPh sb="0" eb="1">
      <t>シャ</t>
    </rPh>
    <rPh sb="1" eb="2">
      <t>リョウ</t>
    </rPh>
    <rPh sb="3" eb="5">
      <t>センパク</t>
    </rPh>
    <rPh sb="5" eb="6">
      <t>ルイ</t>
    </rPh>
    <phoneticPr fontId="2"/>
  </si>
  <si>
    <t>05大分類</t>
    <rPh sb="2" eb="3">
      <t>ダイ</t>
    </rPh>
    <rPh sb="3" eb="5">
      <t>ブンルイ</t>
    </rPh>
    <phoneticPr fontId="2"/>
  </si>
  <si>
    <t>06指名</t>
    <rPh sb="2" eb="4">
      <t>シメイ</t>
    </rPh>
    <phoneticPr fontId="2"/>
  </si>
  <si>
    <t>写真機器・写真用消耗品</t>
    <rPh sb="0" eb="2">
      <t>シャシン</t>
    </rPh>
    <rPh sb="2" eb="4">
      <t>キキ</t>
    </rPh>
    <rPh sb="5" eb="7">
      <t>シャシン</t>
    </rPh>
    <rPh sb="7" eb="8">
      <t>ヨウ</t>
    </rPh>
    <rPh sb="8" eb="11">
      <t>ショウモウヒン</t>
    </rPh>
    <phoneticPr fontId="2"/>
  </si>
  <si>
    <t>農業薬品・農業資機材</t>
    <rPh sb="0" eb="2">
      <t>ノウギョウ</t>
    </rPh>
    <rPh sb="2" eb="4">
      <t>ヤクヒン</t>
    </rPh>
    <rPh sb="5" eb="7">
      <t>ノウギョウ</t>
    </rPh>
    <rPh sb="7" eb="8">
      <t>シ</t>
    </rPh>
    <rPh sb="8" eb="9">
      <t>キ</t>
    </rPh>
    <rPh sb="9" eb="10">
      <t>ザイ</t>
    </rPh>
    <phoneticPr fontId="2"/>
  </si>
  <si>
    <t>工業薬品・施設用消耗資材</t>
    <rPh sb="0" eb="2">
      <t>コウギョウ</t>
    </rPh>
    <rPh sb="2" eb="4">
      <t>ヤクヒン</t>
    </rPh>
    <rPh sb="5" eb="7">
      <t>シセツ</t>
    </rPh>
    <rPh sb="7" eb="8">
      <t>ヨウ</t>
    </rPh>
    <rPh sb="8" eb="10">
      <t>ショウモウ</t>
    </rPh>
    <rPh sb="10" eb="12">
      <t>シザイ</t>
    </rPh>
    <phoneticPr fontId="2"/>
  </si>
  <si>
    <t>鉄鋼・非鉄・鋳鉄類</t>
    <rPh sb="0" eb="2">
      <t>テッコウ</t>
    </rPh>
    <rPh sb="3" eb="4">
      <t>ヒ</t>
    </rPh>
    <rPh sb="4" eb="5">
      <t>テツ</t>
    </rPh>
    <rPh sb="6" eb="8">
      <t>チュウテツ</t>
    </rPh>
    <rPh sb="8" eb="9">
      <t>ルイ</t>
    </rPh>
    <phoneticPr fontId="2"/>
  </si>
  <si>
    <t>コンクリート・セメント・舗装材類</t>
    <rPh sb="12" eb="14">
      <t>ホソウ</t>
    </rPh>
    <rPh sb="14" eb="15">
      <t>ザイ</t>
    </rPh>
    <rPh sb="15" eb="16">
      <t>ルイ</t>
    </rPh>
    <phoneticPr fontId="2"/>
  </si>
  <si>
    <t>運動具</t>
    <rPh sb="0" eb="3">
      <t>ウンドウグ</t>
    </rPh>
    <phoneticPr fontId="2"/>
  </si>
  <si>
    <t>徽章・記念品・贈答品類</t>
    <rPh sb="0" eb="2">
      <t>キショウ</t>
    </rPh>
    <rPh sb="3" eb="6">
      <t>キネンヒン</t>
    </rPh>
    <rPh sb="7" eb="10">
      <t>ゾウトウヒン</t>
    </rPh>
    <rPh sb="10" eb="11">
      <t>ルイ</t>
    </rPh>
    <phoneticPr fontId="2"/>
  </si>
  <si>
    <t>被服・繊維・寝具（警察官用を除く）</t>
    <rPh sb="0" eb="2">
      <t>ヒフク</t>
    </rPh>
    <rPh sb="3" eb="5">
      <t>センイ</t>
    </rPh>
    <rPh sb="6" eb="8">
      <t>シング</t>
    </rPh>
    <rPh sb="9" eb="12">
      <t>ケイサツカン</t>
    </rPh>
    <rPh sb="12" eb="13">
      <t>ヨウ</t>
    </rPh>
    <rPh sb="14" eb="15">
      <t>ノゾ</t>
    </rPh>
    <phoneticPr fontId="2"/>
  </si>
  <si>
    <t>消防・防災・保安用品（警察官用を除く）</t>
    <rPh sb="0" eb="2">
      <t>ショウボウ</t>
    </rPh>
    <rPh sb="3" eb="5">
      <t>ボウサイ</t>
    </rPh>
    <rPh sb="6" eb="8">
      <t>ホアン</t>
    </rPh>
    <rPh sb="8" eb="10">
      <t>ヨウヒン</t>
    </rPh>
    <rPh sb="11" eb="13">
      <t>ケイサツ</t>
    </rPh>
    <rPh sb="13" eb="14">
      <t>カン</t>
    </rPh>
    <rPh sb="14" eb="15">
      <t>ヨウ</t>
    </rPh>
    <rPh sb="16" eb="17">
      <t>ノゾ</t>
    </rPh>
    <phoneticPr fontId="2"/>
  </si>
  <si>
    <t>警察官用被服（防護衣を除く）</t>
    <rPh sb="0" eb="3">
      <t>ケイサツカン</t>
    </rPh>
    <rPh sb="3" eb="4">
      <t>ヨウ</t>
    </rPh>
    <rPh sb="4" eb="6">
      <t>ヒフク</t>
    </rPh>
    <rPh sb="7" eb="9">
      <t>ボウゴ</t>
    </rPh>
    <rPh sb="9" eb="10">
      <t>ギヌ</t>
    </rPh>
    <rPh sb="11" eb="12">
      <t>ノゾ</t>
    </rPh>
    <phoneticPr fontId="2"/>
  </si>
  <si>
    <t>警察官用装備品</t>
    <rPh sb="0" eb="2">
      <t>ケイサツ</t>
    </rPh>
    <rPh sb="2" eb="3">
      <t>カン</t>
    </rPh>
    <rPh sb="3" eb="4">
      <t>ヨウ</t>
    </rPh>
    <rPh sb="4" eb="7">
      <t>ソウビヒン</t>
    </rPh>
    <phoneticPr fontId="2"/>
  </si>
  <si>
    <t>看板・旗類等</t>
    <rPh sb="0" eb="1">
      <t>ミ</t>
    </rPh>
    <rPh sb="1" eb="2">
      <t>イタ</t>
    </rPh>
    <rPh sb="3" eb="4">
      <t>ハタ</t>
    </rPh>
    <rPh sb="4" eb="5">
      <t>ルイ</t>
    </rPh>
    <rPh sb="5" eb="6">
      <t>トウ</t>
    </rPh>
    <phoneticPr fontId="2"/>
  </si>
  <si>
    <t>車両・船舶・航空機装備品</t>
    <rPh sb="0" eb="2">
      <t>シャリョウ</t>
    </rPh>
    <rPh sb="3" eb="5">
      <t>センパク</t>
    </rPh>
    <rPh sb="6" eb="9">
      <t>コウクウキ</t>
    </rPh>
    <rPh sb="9" eb="12">
      <t>ソウビヒン</t>
    </rPh>
    <phoneticPr fontId="2"/>
  </si>
  <si>
    <t>201</t>
  </si>
  <si>
    <t>新潟市</t>
  </si>
  <si>
    <t>202</t>
  </si>
  <si>
    <t>長岡市</t>
  </si>
  <si>
    <t>204</t>
  </si>
  <si>
    <t>三条市</t>
  </si>
  <si>
    <t>205</t>
  </si>
  <si>
    <t>柏崎市</t>
  </si>
  <si>
    <t>206</t>
  </si>
  <si>
    <t>新発田市</t>
  </si>
  <si>
    <t>208</t>
  </si>
  <si>
    <t>小千谷市</t>
  </si>
  <si>
    <t>209</t>
  </si>
  <si>
    <t>加茂市</t>
  </si>
  <si>
    <t>210</t>
  </si>
  <si>
    <t>十日町市</t>
  </si>
  <si>
    <t>211</t>
  </si>
  <si>
    <t>見附市</t>
  </si>
  <si>
    <t>212</t>
  </si>
  <si>
    <t>村上市</t>
  </si>
  <si>
    <t>213</t>
  </si>
  <si>
    <t>燕市</t>
  </si>
  <si>
    <t>216</t>
  </si>
  <si>
    <t>糸魚川市</t>
  </si>
  <si>
    <t>217</t>
  </si>
  <si>
    <t>218</t>
  </si>
  <si>
    <t>五泉市</t>
  </si>
  <si>
    <t>222</t>
  </si>
  <si>
    <t>上越市</t>
  </si>
  <si>
    <t>223</t>
  </si>
  <si>
    <t>阿賀野市</t>
  </si>
  <si>
    <t>224</t>
  </si>
  <si>
    <t>佐渡市</t>
  </si>
  <si>
    <t>225</t>
  </si>
  <si>
    <t>226</t>
  </si>
  <si>
    <t>南魚沼市</t>
  </si>
  <si>
    <t>227</t>
  </si>
  <si>
    <t>胎内市</t>
  </si>
  <si>
    <t>307</t>
  </si>
  <si>
    <t>聖籠町</t>
  </si>
  <si>
    <t>342</t>
  </si>
  <si>
    <t>弥彦村</t>
  </si>
  <si>
    <t>361</t>
  </si>
  <si>
    <t>田上町</t>
  </si>
  <si>
    <t>385</t>
  </si>
  <si>
    <t>阿賀町</t>
  </si>
  <si>
    <t>405</t>
  </si>
  <si>
    <t>出雲崎町</t>
  </si>
  <si>
    <t>461</t>
  </si>
  <si>
    <t>湯沢町</t>
  </si>
  <si>
    <t>482</t>
  </si>
  <si>
    <t>津南町</t>
  </si>
  <si>
    <t>504</t>
  </si>
  <si>
    <t>刈羽村</t>
  </si>
  <si>
    <t>581</t>
  </si>
  <si>
    <t>関川村</t>
  </si>
  <si>
    <t>586</t>
  </si>
  <si>
    <t>粟島浦村</t>
  </si>
  <si>
    <t>999</t>
  </si>
  <si>
    <t>県外</t>
  </si>
  <si>
    <t>○</t>
    <phoneticPr fontId="2"/>
  </si>
  <si>
    <t>×</t>
    <phoneticPr fontId="2"/>
  </si>
  <si>
    <t>代理人住所</t>
    <rPh sb="0" eb="3">
      <t>ダイリニン</t>
    </rPh>
    <rPh sb="3" eb="5">
      <t>ジュウショ</t>
    </rPh>
    <phoneticPr fontId="2"/>
  </si>
  <si>
    <t>月</t>
    <rPh sb="0" eb="1">
      <t>ガツ</t>
    </rPh>
    <phoneticPr fontId="2"/>
  </si>
  <si>
    <t>日</t>
    <rPh sb="0" eb="1">
      <t>ニチ</t>
    </rPh>
    <phoneticPr fontId="2"/>
  </si>
  <si>
    <t>送付先名称</t>
    <rPh sb="0" eb="2">
      <t>ソウフ</t>
    </rPh>
    <rPh sb="2" eb="3">
      <t>サキ</t>
    </rPh>
    <rPh sb="3" eb="5">
      <t>メイショウ</t>
    </rPh>
    <phoneticPr fontId="2"/>
  </si>
  <si>
    <t>工業用薬品・施設用</t>
    <rPh sb="0" eb="2">
      <t>コウギョウ</t>
    </rPh>
    <rPh sb="2" eb="3">
      <t>ヨウ</t>
    </rPh>
    <rPh sb="3" eb="5">
      <t>ヤクヒン</t>
    </rPh>
    <rPh sb="6" eb="9">
      <t>シセツヨウ</t>
    </rPh>
    <phoneticPr fontId="2"/>
  </si>
  <si>
    <t>車両・船舶・航空機</t>
    <rPh sb="0" eb="2">
      <t>シャリョウ</t>
    </rPh>
    <rPh sb="3" eb="5">
      <t>センパク</t>
    </rPh>
    <rPh sb="6" eb="9">
      <t>コウクウキ</t>
    </rPh>
    <phoneticPr fontId="2"/>
  </si>
  <si>
    <t>徽章・記念品・贈答品</t>
    <rPh sb="0" eb="2">
      <t>キショウ</t>
    </rPh>
    <rPh sb="3" eb="6">
      <t>キネンヒン</t>
    </rPh>
    <rPh sb="7" eb="10">
      <t>ゾウトウヒン</t>
    </rPh>
    <phoneticPr fontId="2"/>
  </si>
  <si>
    <t>写真機器・写真用</t>
    <rPh sb="0" eb="2">
      <t>シャシン</t>
    </rPh>
    <rPh sb="2" eb="4">
      <t>キキ</t>
    </rPh>
    <rPh sb="5" eb="7">
      <t>シャシン</t>
    </rPh>
    <rPh sb="7" eb="8">
      <t>ヨウ</t>
    </rPh>
    <phoneticPr fontId="2"/>
  </si>
  <si>
    <t>人</t>
    <rPh sb="0" eb="1">
      <t>ニン</t>
    </rPh>
    <phoneticPr fontId="2"/>
  </si>
  <si>
    <t>第１号様式</t>
    <rPh sb="0" eb="1">
      <t>ダイ</t>
    </rPh>
    <rPh sb="2" eb="3">
      <t>ゴウ</t>
    </rPh>
    <rPh sb="3" eb="5">
      <t>ヨウシキ</t>
    </rPh>
    <phoneticPr fontId="2"/>
  </si>
  <si>
    <t>日</t>
    <rPh sb="0" eb="1">
      <t>ヒ</t>
    </rPh>
    <phoneticPr fontId="2"/>
  </si>
  <si>
    <t>月</t>
    <rPh sb="0" eb="1">
      <t>ツキ</t>
    </rPh>
    <phoneticPr fontId="2"/>
  </si>
  <si>
    <t>年</t>
    <rPh sb="0" eb="1">
      <t>ネン</t>
    </rPh>
    <phoneticPr fontId="2"/>
  </si>
  <si>
    <t>郵便番号</t>
    <rPh sb="0" eb="2">
      <t>ユウビン</t>
    </rPh>
    <rPh sb="2" eb="4">
      <t>バンゴウ</t>
    </rPh>
    <phoneticPr fontId="2"/>
  </si>
  <si>
    <t>氏名</t>
    <rPh sb="0" eb="2">
      <t>シメイ</t>
    </rPh>
    <phoneticPr fontId="2"/>
  </si>
  <si>
    <t>営業区分</t>
    <rPh sb="0" eb="2">
      <t>エイギョウ</t>
    </rPh>
    <rPh sb="2" eb="4">
      <t>クブン</t>
    </rPh>
    <phoneticPr fontId="2"/>
  </si>
  <si>
    <t>営業概要</t>
    <rPh sb="0" eb="2">
      <t>エイギョウ</t>
    </rPh>
    <rPh sb="2" eb="4">
      <t>ガイヨウ</t>
    </rPh>
    <phoneticPr fontId="2"/>
  </si>
  <si>
    <t>順位</t>
    <rPh sb="0" eb="2">
      <t>ジュンイ</t>
    </rPh>
    <phoneticPr fontId="2"/>
  </si>
  <si>
    <t>コード番号</t>
    <rPh sb="3" eb="5">
      <t>バンゴウ</t>
    </rPh>
    <phoneticPr fontId="2"/>
  </si>
  <si>
    <t>大分類</t>
    <rPh sb="0" eb="3">
      <t>ダイブンルイ</t>
    </rPh>
    <phoneticPr fontId="2"/>
  </si>
  <si>
    <t>文具事務機器類</t>
    <rPh sb="0" eb="2">
      <t>ブング</t>
    </rPh>
    <rPh sb="2" eb="4">
      <t>ジム</t>
    </rPh>
    <rPh sb="4" eb="7">
      <t>キキルイ</t>
    </rPh>
    <phoneticPr fontId="2"/>
  </si>
  <si>
    <t>印刷・印章類</t>
    <rPh sb="0" eb="2">
      <t>インサツ</t>
    </rPh>
    <rPh sb="3" eb="5">
      <t>インショウ</t>
    </rPh>
    <rPh sb="5" eb="6">
      <t>ルイ</t>
    </rPh>
    <phoneticPr fontId="2"/>
  </si>
  <si>
    <t>機械類</t>
    <rPh sb="0" eb="2">
      <t>キカイ</t>
    </rPh>
    <rPh sb="2" eb="3">
      <t>ルイ</t>
    </rPh>
    <phoneticPr fontId="2"/>
  </si>
  <si>
    <t>車両・船舶類</t>
    <rPh sb="0" eb="2">
      <t>シャリョウ</t>
    </rPh>
    <rPh sb="3" eb="5">
      <t>センパク</t>
    </rPh>
    <rPh sb="5" eb="6">
      <t>ルイ</t>
    </rPh>
    <phoneticPr fontId="2"/>
  </si>
  <si>
    <t>燃料・油脂類</t>
    <rPh sb="0" eb="2">
      <t>ネンリョウ</t>
    </rPh>
    <rPh sb="3" eb="5">
      <t>ユシ</t>
    </rPh>
    <rPh sb="5" eb="6">
      <t>ルイ</t>
    </rPh>
    <phoneticPr fontId="2"/>
  </si>
  <si>
    <t>雑類</t>
    <rPh sb="0" eb="1">
      <t>ザツ</t>
    </rPh>
    <rPh sb="1" eb="2">
      <t>ルイ</t>
    </rPh>
    <phoneticPr fontId="2"/>
  </si>
  <si>
    <t>中分類</t>
    <rPh sb="0" eb="1">
      <t>チュウ</t>
    </rPh>
    <rPh sb="1" eb="3">
      <t>ブンルイ</t>
    </rPh>
    <phoneticPr fontId="2"/>
  </si>
  <si>
    <t>用紙</t>
    <rPh sb="0" eb="2">
      <t>ヨウシ</t>
    </rPh>
    <phoneticPr fontId="2"/>
  </si>
  <si>
    <t>上質紙・中質紙</t>
    <rPh sb="0" eb="2">
      <t>ジョウシツ</t>
    </rPh>
    <rPh sb="2" eb="3">
      <t>シ</t>
    </rPh>
    <rPh sb="4" eb="5">
      <t>チュウ</t>
    </rPh>
    <rPh sb="5" eb="6">
      <t>シツ</t>
    </rPh>
    <rPh sb="6" eb="7">
      <t>シ</t>
    </rPh>
    <phoneticPr fontId="2"/>
  </si>
  <si>
    <t>ＰＰＣ用紙</t>
    <rPh sb="3" eb="5">
      <t>ヨウシ</t>
    </rPh>
    <phoneticPr fontId="2"/>
  </si>
  <si>
    <t>加工紙</t>
    <rPh sb="0" eb="2">
      <t>カコウ</t>
    </rPh>
    <rPh sb="2" eb="3">
      <t>カミ</t>
    </rPh>
    <phoneticPr fontId="2"/>
  </si>
  <si>
    <t>和紙</t>
    <rPh sb="0" eb="2">
      <t>ワシ</t>
    </rPh>
    <phoneticPr fontId="2"/>
  </si>
  <si>
    <t>文具・事務機器</t>
    <rPh sb="0" eb="2">
      <t>ブング</t>
    </rPh>
    <rPh sb="3" eb="5">
      <t>ジム</t>
    </rPh>
    <rPh sb="5" eb="7">
      <t>キキ</t>
    </rPh>
    <phoneticPr fontId="2"/>
  </si>
  <si>
    <t>製図台</t>
  </si>
  <si>
    <t>パソコン周辺機器</t>
    <rPh sb="4" eb="6">
      <t>シュウヘン</t>
    </rPh>
    <rPh sb="6" eb="8">
      <t>キキ</t>
    </rPh>
    <phoneticPr fontId="2"/>
  </si>
  <si>
    <t>複写機・（点字）印刷機</t>
    <rPh sb="0" eb="3">
      <t>フクシャキ</t>
    </rPh>
    <rPh sb="5" eb="7">
      <t>テンジ</t>
    </rPh>
    <rPh sb="8" eb="11">
      <t>インサツキ</t>
    </rPh>
    <phoneticPr fontId="2"/>
  </si>
  <si>
    <t>ＯＡ消耗品</t>
    <rPh sb="2" eb="5">
      <t>ショウモウヒン</t>
    </rPh>
    <phoneticPr fontId="2"/>
  </si>
  <si>
    <t>その他事務機器</t>
    <rPh sb="2" eb="3">
      <t>タ</t>
    </rPh>
    <rPh sb="3" eb="5">
      <t>ジム</t>
    </rPh>
    <rPh sb="5" eb="7">
      <t>キキ</t>
    </rPh>
    <phoneticPr fontId="2"/>
  </si>
  <si>
    <t>家具類</t>
    <rPh sb="0" eb="2">
      <t>カグ</t>
    </rPh>
    <rPh sb="2" eb="3">
      <t>ルイ</t>
    </rPh>
    <phoneticPr fontId="2"/>
  </si>
  <si>
    <t>家具</t>
    <rPh sb="0" eb="2">
      <t>カグ</t>
    </rPh>
    <phoneticPr fontId="2"/>
  </si>
  <si>
    <t>木製家具</t>
    <rPh sb="0" eb="2">
      <t>モクセイ</t>
    </rPh>
    <rPh sb="2" eb="4">
      <t>カグ</t>
    </rPh>
    <phoneticPr fontId="2"/>
  </si>
  <si>
    <t>スチール家具</t>
    <rPh sb="4" eb="6">
      <t>カグ</t>
    </rPh>
    <phoneticPr fontId="2"/>
  </si>
  <si>
    <t>図書館用什器</t>
    <rPh sb="0" eb="3">
      <t>トショカン</t>
    </rPh>
    <rPh sb="3" eb="4">
      <t>ヨウ</t>
    </rPh>
    <rPh sb="4" eb="6">
      <t>ジュウキ</t>
    </rPh>
    <phoneticPr fontId="2"/>
  </si>
  <si>
    <t>美術館用什器</t>
    <rPh sb="0" eb="3">
      <t>ビジュツカン</t>
    </rPh>
    <rPh sb="3" eb="4">
      <t>ヨウ</t>
    </rPh>
    <rPh sb="4" eb="6">
      <t>ジュウキ</t>
    </rPh>
    <phoneticPr fontId="2"/>
  </si>
  <si>
    <t>移動棚</t>
    <rPh sb="0" eb="2">
      <t>イドウ</t>
    </rPh>
    <rPh sb="2" eb="3">
      <t>タナ</t>
    </rPh>
    <phoneticPr fontId="2"/>
  </si>
  <si>
    <t>実験台</t>
    <rPh sb="0" eb="2">
      <t>ジッケン</t>
    </rPh>
    <rPh sb="2" eb="3">
      <t>ダイ</t>
    </rPh>
    <phoneticPr fontId="2"/>
  </si>
  <si>
    <t>簡易間仕切り</t>
    <rPh sb="0" eb="2">
      <t>カンイ</t>
    </rPh>
    <rPh sb="2" eb="5">
      <t>マジキ</t>
    </rPh>
    <phoneticPr fontId="2"/>
  </si>
  <si>
    <t>その他家具類</t>
    <rPh sb="2" eb="3">
      <t>タ</t>
    </rPh>
    <rPh sb="3" eb="5">
      <t>カグ</t>
    </rPh>
    <rPh sb="5" eb="6">
      <t>ルイ</t>
    </rPh>
    <phoneticPr fontId="2"/>
  </si>
  <si>
    <t>軽印刷</t>
    <rPh sb="0" eb="1">
      <t>ケイ</t>
    </rPh>
    <rPh sb="1" eb="3">
      <t>インサツ</t>
    </rPh>
    <phoneticPr fontId="2"/>
  </si>
  <si>
    <t>会議資料・報告書</t>
    <rPh sb="0" eb="2">
      <t>カイギ</t>
    </rPh>
    <rPh sb="2" eb="4">
      <t>シリョウ</t>
    </rPh>
    <rPh sb="5" eb="8">
      <t>ホウコクショ</t>
    </rPh>
    <phoneticPr fontId="2"/>
  </si>
  <si>
    <t>冊子・パンフ・チラシ</t>
    <rPh sb="0" eb="2">
      <t>サッシ</t>
    </rPh>
    <phoneticPr fontId="2"/>
  </si>
  <si>
    <t>名入封筒</t>
    <rPh sb="0" eb="1">
      <t>ナ</t>
    </rPh>
    <rPh sb="1" eb="2">
      <t>イ</t>
    </rPh>
    <rPh sb="2" eb="4">
      <t>フウトウ</t>
    </rPh>
    <phoneticPr fontId="2"/>
  </si>
  <si>
    <t>その他軽印刷</t>
    <rPh sb="2" eb="3">
      <t>タ</t>
    </rPh>
    <rPh sb="3" eb="4">
      <t>ケイ</t>
    </rPh>
    <rPh sb="4" eb="6">
      <t>インサツ</t>
    </rPh>
    <phoneticPr fontId="2"/>
  </si>
  <si>
    <t>複写伝票</t>
    <rPh sb="0" eb="2">
      <t>フクシャ</t>
    </rPh>
    <rPh sb="2" eb="4">
      <t>デンピョウ</t>
    </rPh>
    <phoneticPr fontId="2"/>
  </si>
  <si>
    <t>地図（管内図）等</t>
    <rPh sb="0" eb="2">
      <t>チズ</t>
    </rPh>
    <rPh sb="3" eb="5">
      <t>カンナイ</t>
    </rPh>
    <rPh sb="5" eb="6">
      <t>ズ</t>
    </rPh>
    <rPh sb="7" eb="8">
      <t>トウ</t>
    </rPh>
    <phoneticPr fontId="2"/>
  </si>
  <si>
    <t>[軽・フォーム以外の印刷]</t>
    <rPh sb="1" eb="2">
      <t>ケイ</t>
    </rPh>
    <rPh sb="7" eb="9">
      <t>イガイ</t>
    </rPh>
    <rPh sb="10" eb="12">
      <t>インサツ</t>
    </rPh>
    <phoneticPr fontId="2"/>
  </si>
  <si>
    <t>カード・包装印刷</t>
    <rPh sb="4" eb="6">
      <t>ホウソウ</t>
    </rPh>
    <rPh sb="6" eb="8">
      <t>インサツ</t>
    </rPh>
    <phoneticPr fontId="2"/>
  </si>
  <si>
    <t>フォーム印刷</t>
    <rPh sb="4" eb="6">
      <t>インサツ</t>
    </rPh>
    <phoneticPr fontId="2"/>
  </si>
  <si>
    <t>圧着はがき</t>
    <rPh sb="0" eb="2">
      <t>アッチャク</t>
    </rPh>
    <phoneticPr fontId="2"/>
  </si>
  <si>
    <t>OCR用紙</t>
    <rPh sb="3" eb="5">
      <t>ヨウシ</t>
    </rPh>
    <phoneticPr fontId="2"/>
  </si>
  <si>
    <t>OMR用紙</t>
    <rPh sb="3" eb="5">
      <t>ヨウシ</t>
    </rPh>
    <phoneticPr fontId="2"/>
  </si>
  <si>
    <t>その他連続用紙</t>
    <rPh sb="2" eb="3">
      <t>タ</t>
    </rPh>
    <rPh sb="3" eb="5">
      <t>レンゾク</t>
    </rPh>
    <rPh sb="5" eb="7">
      <t>ヨウシ</t>
    </rPh>
    <phoneticPr fontId="2"/>
  </si>
  <si>
    <t>その他フォーム印刷</t>
    <rPh sb="2" eb="3">
      <t>タ</t>
    </rPh>
    <rPh sb="7" eb="9">
      <t>インサツ</t>
    </rPh>
    <phoneticPr fontId="2"/>
  </si>
  <si>
    <t>青写真</t>
    <rPh sb="0" eb="1">
      <t>アオ</t>
    </rPh>
    <rPh sb="1" eb="3">
      <t>シャシン</t>
    </rPh>
    <phoneticPr fontId="2"/>
  </si>
  <si>
    <t>焼付</t>
    <rPh sb="0" eb="2">
      <t>ヤキツ</t>
    </rPh>
    <phoneticPr fontId="2"/>
  </si>
  <si>
    <t>その他青写真</t>
    <rPh sb="2" eb="3">
      <t>タ</t>
    </rPh>
    <rPh sb="3" eb="4">
      <t>アオ</t>
    </rPh>
    <rPh sb="4" eb="6">
      <t>シャシン</t>
    </rPh>
    <phoneticPr fontId="2"/>
  </si>
  <si>
    <t>印章</t>
    <rPh sb="0" eb="2">
      <t>インショウ</t>
    </rPh>
    <phoneticPr fontId="2"/>
  </si>
  <si>
    <t>印鑑</t>
    <rPh sb="0" eb="2">
      <t>インカン</t>
    </rPh>
    <phoneticPr fontId="2"/>
  </si>
  <si>
    <t>ゴム印</t>
    <rPh sb="2" eb="3">
      <t>イン</t>
    </rPh>
    <phoneticPr fontId="2"/>
  </si>
  <si>
    <t>その他印章類</t>
    <rPh sb="2" eb="3">
      <t>タ</t>
    </rPh>
    <rPh sb="3" eb="5">
      <t>インショウ</t>
    </rPh>
    <rPh sb="5" eb="6">
      <t>ルイ</t>
    </rPh>
    <phoneticPr fontId="2"/>
  </si>
  <si>
    <t>電気・通信機器</t>
    <rPh sb="0" eb="2">
      <t>デンキ</t>
    </rPh>
    <rPh sb="3" eb="5">
      <t>ツウシン</t>
    </rPh>
    <rPh sb="5" eb="7">
      <t>キキ</t>
    </rPh>
    <phoneticPr fontId="2"/>
  </si>
  <si>
    <t>家庭用電化製品</t>
    <rPh sb="0" eb="2">
      <t>カテイ</t>
    </rPh>
    <rPh sb="2" eb="3">
      <t>ヨウ</t>
    </rPh>
    <rPh sb="3" eb="5">
      <t>デンカ</t>
    </rPh>
    <rPh sb="5" eb="7">
      <t>セイヒン</t>
    </rPh>
    <phoneticPr fontId="2"/>
  </si>
  <si>
    <t>ビデオ編集機器</t>
    <rPh sb="3" eb="5">
      <t>ヘンシュウ</t>
    </rPh>
    <rPh sb="5" eb="7">
      <t>キキ</t>
    </rPh>
    <phoneticPr fontId="2"/>
  </si>
  <si>
    <t>放送・視聴覚機器</t>
    <rPh sb="0" eb="2">
      <t>ホウソウ</t>
    </rPh>
    <rPh sb="3" eb="6">
      <t>シチョウカク</t>
    </rPh>
    <rPh sb="6" eb="8">
      <t>キキ</t>
    </rPh>
    <phoneticPr fontId="2"/>
  </si>
  <si>
    <t>電話関係機器</t>
    <rPh sb="0" eb="2">
      <t>デンワ</t>
    </rPh>
    <rPh sb="2" eb="4">
      <t>カンケイ</t>
    </rPh>
    <rPh sb="4" eb="6">
      <t>キキ</t>
    </rPh>
    <phoneticPr fontId="2"/>
  </si>
  <si>
    <t>無線関係機器</t>
    <rPh sb="0" eb="2">
      <t>ムセン</t>
    </rPh>
    <rPh sb="2" eb="4">
      <t>カンケイ</t>
    </rPh>
    <rPh sb="4" eb="6">
      <t>キキ</t>
    </rPh>
    <phoneticPr fontId="2"/>
  </si>
  <si>
    <t>監視カメラ</t>
    <rPh sb="0" eb="2">
      <t>カンシ</t>
    </rPh>
    <phoneticPr fontId="2"/>
  </si>
  <si>
    <t>警報装置</t>
    <rPh sb="0" eb="2">
      <t>ケイホウ</t>
    </rPh>
    <rPh sb="2" eb="4">
      <t>ソウチ</t>
    </rPh>
    <phoneticPr fontId="2"/>
  </si>
  <si>
    <t>照明機器</t>
    <rPh sb="0" eb="2">
      <t>ショウメイ</t>
    </rPh>
    <rPh sb="2" eb="4">
      <t>キキ</t>
    </rPh>
    <phoneticPr fontId="2"/>
  </si>
  <si>
    <t>その他電気・通信機器</t>
    <rPh sb="2" eb="3">
      <t>タ</t>
    </rPh>
    <rPh sb="3" eb="5">
      <t>デンキ</t>
    </rPh>
    <rPh sb="6" eb="8">
      <t>ツウシン</t>
    </rPh>
    <rPh sb="8" eb="10">
      <t>キキ</t>
    </rPh>
    <phoneticPr fontId="2"/>
  </si>
  <si>
    <t>医療機器</t>
    <rPh sb="0" eb="2">
      <t>イリョウ</t>
    </rPh>
    <rPh sb="2" eb="4">
      <t>キキ</t>
    </rPh>
    <phoneticPr fontId="2"/>
  </si>
  <si>
    <t>生体検査機器</t>
    <rPh sb="0" eb="2">
      <t>セイタイ</t>
    </rPh>
    <rPh sb="2" eb="4">
      <t>ケンサ</t>
    </rPh>
    <rPh sb="4" eb="6">
      <t>キキ</t>
    </rPh>
    <phoneticPr fontId="2"/>
  </si>
  <si>
    <t>検体検査機器</t>
    <rPh sb="0" eb="2">
      <t>ケンタイ</t>
    </rPh>
    <rPh sb="2" eb="4">
      <t>ケンサ</t>
    </rPh>
    <rPh sb="4" eb="6">
      <t>キキ</t>
    </rPh>
    <phoneticPr fontId="2"/>
  </si>
  <si>
    <t>治療用機器</t>
    <rPh sb="0" eb="2">
      <t>チリョウ</t>
    </rPh>
    <rPh sb="2" eb="3">
      <t>ヨウ</t>
    </rPh>
    <rPh sb="3" eb="5">
      <t>キキ</t>
    </rPh>
    <phoneticPr fontId="2"/>
  </si>
  <si>
    <t>放射線関連機器</t>
    <rPh sb="0" eb="3">
      <t>ホウシャセン</t>
    </rPh>
    <rPh sb="3" eb="5">
      <t>カンレン</t>
    </rPh>
    <rPh sb="5" eb="7">
      <t>キキ</t>
    </rPh>
    <phoneticPr fontId="2"/>
  </si>
  <si>
    <t>手術関連機器</t>
    <rPh sb="0" eb="2">
      <t>シュジュツ</t>
    </rPh>
    <rPh sb="2" eb="4">
      <t>カンレン</t>
    </rPh>
    <rPh sb="4" eb="6">
      <t>キキ</t>
    </rPh>
    <phoneticPr fontId="2"/>
  </si>
  <si>
    <t>調剤機器</t>
    <rPh sb="0" eb="2">
      <t>チョウザイ</t>
    </rPh>
    <rPh sb="2" eb="4">
      <t>キキ</t>
    </rPh>
    <phoneticPr fontId="2"/>
  </si>
  <si>
    <t>歯科用機器</t>
    <rPh sb="0" eb="2">
      <t>シカ</t>
    </rPh>
    <rPh sb="2" eb="3">
      <t>ヨウ</t>
    </rPh>
    <rPh sb="3" eb="5">
      <t>キキ</t>
    </rPh>
    <phoneticPr fontId="2"/>
  </si>
  <si>
    <t>その他医療機器</t>
    <rPh sb="2" eb="3">
      <t>タ</t>
    </rPh>
    <rPh sb="3" eb="5">
      <t>イリョウ</t>
    </rPh>
    <rPh sb="5" eb="7">
      <t>キキ</t>
    </rPh>
    <phoneticPr fontId="2"/>
  </si>
  <si>
    <t>理化学機器</t>
    <rPh sb="0" eb="3">
      <t>リカガク</t>
    </rPh>
    <rPh sb="3" eb="5">
      <t>キキ</t>
    </rPh>
    <phoneticPr fontId="2"/>
  </si>
  <si>
    <t>分析機器（光）</t>
    <rPh sb="0" eb="2">
      <t>ブンセキ</t>
    </rPh>
    <rPh sb="2" eb="4">
      <t>キキ</t>
    </rPh>
    <rPh sb="5" eb="6">
      <t>ヒカリ</t>
    </rPh>
    <phoneticPr fontId="2"/>
  </si>
  <si>
    <t>分析機器（その他）</t>
    <rPh sb="0" eb="2">
      <t>ブンセキ</t>
    </rPh>
    <rPh sb="2" eb="4">
      <t>キキ</t>
    </rPh>
    <rPh sb="7" eb="8">
      <t>タ</t>
    </rPh>
    <phoneticPr fontId="2"/>
  </si>
  <si>
    <t>電子顕微鏡</t>
    <rPh sb="0" eb="2">
      <t>デンシ</t>
    </rPh>
    <rPh sb="2" eb="5">
      <t>ケンビキョウ</t>
    </rPh>
    <phoneticPr fontId="2"/>
  </si>
  <si>
    <t>光学顕微鏡</t>
    <rPh sb="0" eb="2">
      <t>コウガク</t>
    </rPh>
    <rPh sb="2" eb="5">
      <t>ケンビキョウ</t>
    </rPh>
    <phoneticPr fontId="2"/>
  </si>
  <si>
    <t>レーザー顕微鏡</t>
    <rPh sb="4" eb="7">
      <t>ケンビキョウ</t>
    </rPh>
    <phoneticPr fontId="2"/>
  </si>
  <si>
    <t>工業用ファイバースコープ</t>
    <rPh sb="0" eb="3">
      <t>コウギョウヨウ</t>
    </rPh>
    <phoneticPr fontId="2"/>
  </si>
  <si>
    <t>実験機器</t>
    <rPh sb="0" eb="2">
      <t>ジッケン</t>
    </rPh>
    <rPh sb="2" eb="4">
      <t>キキ</t>
    </rPh>
    <phoneticPr fontId="2"/>
  </si>
  <si>
    <t>その他理化学機器</t>
    <rPh sb="2" eb="3">
      <t>タ</t>
    </rPh>
    <rPh sb="3" eb="6">
      <t>リカガク</t>
    </rPh>
    <rPh sb="6" eb="8">
      <t>キキ</t>
    </rPh>
    <phoneticPr fontId="2"/>
  </si>
  <si>
    <t>計測機器</t>
    <rPh sb="0" eb="2">
      <t>ケイソク</t>
    </rPh>
    <rPh sb="2" eb="4">
      <t>キキ</t>
    </rPh>
    <phoneticPr fontId="2"/>
  </si>
  <si>
    <t>気象用計測機器</t>
    <rPh sb="0" eb="3">
      <t>キショウヨウ</t>
    </rPh>
    <rPh sb="3" eb="5">
      <t>ケイソク</t>
    </rPh>
    <rPh sb="5" eb="7">
      <t>キキ</t>
    </rPh>
    <phoneticPr fontId="2"/>
  </si>
  <si>
    <t>測量用計測機器</t>
    <rPh sb="0" eb="3">
      <t>ソクリョウヨウ</t>
    </rPh>
    <rPh sb="3" eb="5">
      <t>ケイソク</t>
    </rPh>
    <rPh sb="5" eb="7">
      <t>キキ</t>
    </rPh>
    <phoneticPr fontId="2"/>
  </si>
  <si>
    <t>大気測定機器</t>
    <rPh sb="0" eb="2">
      <t>タイキ</t>
    </rPh>
    <rPh sb="2" eb="4">
      <t>ソクテイ</t>
    </rPh>
    <rPh sb="4" eb="6">
      <t>キキ</t>
    </rPh>
    <phoneticPr fontId="2"/>
  </si>
  <si>
    <t>水質測定機器</t>
    <rPh sb="0" eb="2">
      <t>スイシツ</t>
    </rPh>
    <rPh sb="2" eb="4">
      <t>ソクテイ</t>
    </rPh>
    <rPh sb="4" eb="6">
      <t>キキ</t>
    </rPh>
    <phoneticPr fontId="2"/>
  </si>
  <si>
    <t>振動・音響測定機器</t>
    <rPh sb="0" eb="2">
      <t>シンドウ</t>
    </rPh>
    <rPh sb="3" eb="5">
      <t>オンキョウ</t>
    </rPh>
    <rPh sb="5" eb="7">
      <t>ソクテイ</t>
    </rPh>
    <rPh sb="7" eb="9">
      <t>キキ</t>
    </rPh>
    <phoneticPr fontId="2"/>
  </si>
  <si>
    <t>放射線測定機器</t>
    <rPh sb="0" eb="3">
      <t>ホウシャセン</t>
    </rPh>
    <rPh sb="3" eb="5">
      <t>ソクテイ</t>
    </rPh>
    <rPh sb="5" eb="7">
      <t>キキ</t>
    </rPh>
    <phoneticPr fontId="2"/>
  </si>
  <si>
    <t>電気・磁気測定機器</t>
    <rPh sb="0" eb="2">
      <t>デンキ</t>
    </rPh>
    <rPh sb="3" eb="5">
      <t>ジキ</t>
    </rPh>
    <rPh sb="5" eb="7">
      <t>ソクテイ</t>
    </rPh>
    <rPh sb="7" eb="9">
      <t>キキ</t>
    </rPh>
    <phoneticPr fontId="2"/>
  </si>
  <si>
    <t>速度測定機器</t>
    <rPh sb="0" eb="2">
      <t>ソクド</t>
    </rPh>
    <rPh sb="2" eb="4">
      <t>ソクテイ</t>
    </rPh>
    <rPh sb="4" eb="6">
      <t>キキ</t>
    </rPh>
    <phoneticPr fontId="2"/>
  </si>
  <si>
    <t>超音波測定機器</t>
    <rPh sb="0" eb="3">
      <t>チョウオンパ</t>
    </rPh>
    <rPh sb="3" eb="5">
      <t>ソクテイ</t>
    </rPh>
    <rPh sb="5" eb="7">
      <t>キキ</t>
    </rPh>
    <phoneticPr fontId="2"/>
  </si>
  <si>
    <t>その他測定機器</t>
    <rPh sb="2" eb="3">
      <t>タ</t>
    </rPh>
    <rPh sb="3" eb="5">
      <t>ソクテイ</t>
    </rPh>
    <rPh sb="5" eb="7">
      <t>キキ</t>
    </rPh>
    <phoneticPr fontId="2"/>
  </si>
  <si>
    <t>光学写真機</t>
    <rPh sb="0" eb="2">
      <t>コウガク</t>
    </rPh>
    <rPh sb="2" eb="5">
      <t>シャシンキ</t>
    </rPh>
    <phoneticPr fontId="2"/>
  </si>
  <si>
    <t>デジタル写真機</t>
    <rPh sb="4" eb="7">
      <t>シャシンキ</t>
    </rPh>
    <phoneticPr fontId="2"/>
  </si>
  <si>
    <t>写真現像・プリント機器</t>
    <rPh sb="0" eb="2">
      <t>シャシン</t>
    </rPh>
    <rPh sb="2" eb="4">
      <t>ゲンゾウ</t>
    </rPh>
    <rPh sb="9" eb="11">
      <t>キキ</t>
    </rPh>
    <phoneticPr fontId="2"/>
  </si>
  <si>
    <t>撮影機</t>
    <rPh sb="0" eb="3">
      <t>サツエイキ</t>
    </rPh>
    <phoneticPr fontId="2"/>
  </si>
  <si>
    <t>写真フィルム</t>
    <rPh sb="0" eb="2">
      <t>シャシン</t>
    </rPh>
    <phoneticPr fontId="2"/>
  </si>
  <si>
    <t>その他写真機器</t>
    <rPh sb="2" eb="3">
      <t>タ</t>
    </rPh>
    <rPh sb="3" eb="5">
      <t>シャシン</t>
    </rPh>
    <rPh sb="5" eb="7">
      <t>キキ</t>
    </rPh>
    <phoneticPr fontId="2"/>
  </si>
  <si>
    <t>厨房機器</t>
    <rPh sb="0" eb="2">
      <t>チュウボウ</t>
    </rPh>
    <rPh sb="2" eb="4">
      <t>キキ</t>
    </rPh>
    <phoneticPr fontId="2"/>
  </si>
  <si>
    <t>厨房用調理器</t>
    <rPh sb="0" eb="2">
      <t>チュウボウ</t>
    </rPh>
    <rPh sb="2" eb="3">
      <t>ヨウ</t>
    </rPh>
    <rPh sb="3" eb="6">
      <t>チョウリキ</t>
    </rPh>
    <phoneticPr fontId="2"/>
  </si>
  <si>
    <t>調理（実習）台</t>
    <rPh sb="0" eb="2">
      <t>チョウリ</t>
    </rPh>
    <rPh sb="3" eb="5">
      <t>ジッシュウ</t>
    </rPh>
    <rPh sb="6" eb="7">
      <t>ダイ</t>
    </rPh>
    <phoneticPr fontId="2"/>
  </si>
  <si>
    <t>厨房用洗浄機器</t>
    <rPh sb="0" eb="2">
      <t>チュウボウ</t>
    </rPh>
    <rPh sb="2" eb="3">
      <t>ヨウ</t>
    </rPh>
    <rPh sb="3" eb="5">
      <t>センジョウ</t>
    </rPh>
    <rPh sb="5" eb="7">
      <t>キキ</t>
    </rPh>
    <phoneticPr fontId="2"/>
  </si>
  <si>
    <t>厨房用消毒機器</t>
    <rPh sb="0" eb="2">
      <t>チュウボウ</t>
    </rPh>
    <rPh sb="2" eb="3">
      <t>ヨウ</t>
    </rPh>
    <rPh sb="3" eb="5">
      <t>ショウドク</t>
    </rPh>
    <rPh sb="5" eb="7">
      <t>キキ</t>
    </rPh>
    <phoneticPr fontId="2"/>
  </si>
  <si>
    <t>厨房用冷凍・冷蔵機器</t>
    <rPh sb="0" eb="2">
      <t>チュウボウ</t>
    </rPh>
    <rPh sb="2" eb="3">
      <t>ヨウ</t>
    </rPh>
    <rPh sb="3" eb="5">
      <t>レイトウ</t>
    </rPh>
    <rPh sb="6" eb="8">
      <t>レイゾウ</t>
    </rPh>
    <rPh sb="8" eb="10">
      <t>キキ</t>
    </rPh>
    <phoneticPr fontId="2"/>
  </si>
  <si>
    <t>厨房用給湯機器</t>
    <rPh sb="0" eb="2">
      <t>チュウボウ</t>
    </rPh>
    <rPh sb="2" eb="3">
      <t>ヨウ</t>
    </rPh>
    <rPh sb="3" eb="5">
      <t>キュウトウ</t>
    </rPh>
    <rPh sb="5" eb="7">
      <t>キキ</t>
    </rPh>
    <phoneticPr fontId="2"/>
  </si>
  <si>
    <t>その他厨房機器</t>
    <rPh sb="2" eb="3">
      <t>タ</t>
    </rPh>
    <rPh sb="3" eb="5">
      <t>チュウボウ</t>
    </rPh>
    <rPh sb="5" eb="7">
      <t>キキ</t>
    </rPh>
    <phoneticPr fontId="2"/>
  </si>
  <si>
    <t>建設機械・機器</t>
    <rPh sb="0" eb="2">
      <t>ケンセツ</t>
    </rPh>
    <rPh sb="2" eb="4">
      <t>キカイ</t>
    </rPh>
    <rPh sb="5" eb="7">
      <t>キキ</t>
    </rPh>
    <phoneticPr fontId="2"/>
  </si>
  <si>
    <t>除雪トラック</t>
    <rPh sb="0" eb="2">
      <t>ジョセツ</t>
    </rPh>
    <phoneticPr fontId="2"/>
  </si>
  <si>
    <t>凍結防止剤散布車</t>
    <rPh sb="0" eb="2">
      <t>トウケツ</t>
    </rPh>
    <rPh sb="2" eb="5">
      <t>ボウシザイ</t>
    </rPh>
    <rPh sb="5" eb="7">
      <t>サンプ</t>
    </rPh>
    <rPh sb="7" eb="8">
      <t>シャ</t>
    </rPh>
    <phoneticPr fontId="2"/>
  </si>
  <si>
    <t>凍結防止剤薬液供給装置等</t>
    <rPh sb="0" eb="2">
      <t>トウケツ</t>
    </rPh>
    <rPh sb="2" eb="5">
      <t>ボウシザイ</t>
    </rPh>
    <rPh sb="5" eb="7">
      <t>ヤクエキ</t>
    </rPh>
    <rPh sb="7" eb="9">
      <t>キョウキュウ</t>
    </rPh>
    <rPh sb="9" eb="11">
      <t>ソウチ</t>
    </rPh>
    <rPh sb="11" eb="12">
      <t>トウ</t>
    </rPh>
    <phoneticPr fontId="2"/>
  </si>
  <si>
    <t>その他機械付属品</t>
    <rPh sb="2" eb="3">
      <t>タ</t>
    </rPh>
    <rPh sb="3" eb="5">
      <t>キカイ</t>
    </rPh>
    <rPh sb="5" eb="7">
      <t>フゾク</t>
    </rPh>
    <rPh sb="7" eb="8">
      <t>ヒン</t>
    </rPh>
    <phoneticPr fontId="2"/>
  </si>
  <si>
    <t>その他建設機械</t>
    <rPh sb="2" eb="3">
      <t>タ</t>
    </rPh>
    <rPh sb="3" eb="5">
      <t>ケンセツ</t>
    </rPh>
    <rPh sb="5" eb="7">
      <t>キカイ</t>
    </rPh>
    <phoneticPr fontId="2"/>
  </si>
  <si>
    <t>農業・畜産・水産機器</t>
    <rPh sb="0" eb="2">
      <t>ノウギョウ</t>
    </rPh>
    <rPh sb="3" eb="5">
      <t>チクサン</t>
    </rPh>
    <rPh sb="6" eb="8">
      <t>スイサン</t>
    </rPh>
    <rPh sb="8" eb="10">
      <t>キキ</t>
    </rPh>
    <phoneticPr fontId="2"/>
  </si>
  <si>
    <t>種子調整機器</t>
    <rPh sb="0" eb="2">
      <t>シュシ</t>
    </rPh>
    <rPh sb="2" eb="4">
      <t>チョウセイ</t>
    </rPh>
    <rPh sb="4" eb="6">
      <t>キキ</t>
    </rPh>
    <phoneticPr fontId="2"/>
  </si>
  <si>
    <t>漁網</t>
    <rPh sb="0" eb="2">
      <t>ギョモウ</t>
    </rPh>
    <phoneticPr fontId="2"/>
  </si>
  <si>
    <t>その他農畜水産機器</t>
    <rPh sb="2" eb="3">
      <t>タ</t>
    </rPh>
    <rPh sb="3" eb="5">
      <t>ノウチク</t>
    </rPh>
    <rPh sb="5" eb="7">
      <t>スイサン</t>
    </rPh>
    <rPh sb="7" eb="9">
      <t>キキ</t>
    </rPh>
    <phoneticPr fontId="2"/>
  </si>
  <si>
    <t>工作機器</t>
    <rPh sb="0" eb="2">
      <t>コウサク</t>
    </rPh>
    <rPh sb="2" eb="4">
      <t>キキ</t>
    </rPh>
    <phoneticPr fontId="2"/>
  </si>
  <si>
    <t>旋盤</t>
    <rPh sb="0" eb="2">
      <t>センバン</t>
    </rPh>
    <phoneticPr fontId="2"/>
  </si>
  <si>
    <t>ＮＣ旋盤</t>
    <rPh sb="2" eb="4">
      <t>センバン</t>
    </rPh>
    <phoneticPr fontId="2"/>
  </si>
  <si>
    <t>フライス盤</t>
    <rPh sb="4" eb="5">
      <t>バン</t>
    </rPh>
    <phoneticPr fontId="2"/>
  </si>
  <si>
    <t>研削機</t>
    <rPh sb="0" eb="2">
      <t>ケンサク</t>
    </rPh>
    <rPh sb="2" eb="3">
      <t>キ</t>
    </rPh>
    <phoneticPr fontId="2"/>
  </si>
  <si>
    <t>ボール盤</t>
    <rPh sb="3" eb="4">
      <t>バン</t>
    </rPh>
    <phoneticPr fontId="2"/>
  </si>
  <si>
    <t>切断機</t>
    <rPh sb="0" eb="3">
      <t>セツダンキ</t>
    </rPh>
    <phoneticPr fontId="2"/>
  </si>
  <si>
    <t>作業工具</t>
    <rPh sb="0" eb="2">
      <t>サギョウ</t>
    </rPh>
    <rPh sb="2" eb="4">
      <t>コウグ</t>
    </rPh>
    <phoneticPr fontId="2"/>
  </si>
  <si>
    <t>その他工作機器</t>
    <rPh sb="2" eb="3">
      <t>タ</t>
    </rPh>
    <rPh sb="3" eb="5">
      <t>コウサク</t>
    </rPh>
    <rPh sb="5" eb="7">
      <t>キキ</t>
    </rPh>
    <phoneticPr fontId="2"/>
  </si>
  <si>
    <t>冷暖房・空調機器</t>
    <rPh sb="0" eb="3">
      <t>レイダンボウ</t>
    </rPh>
    <rPh sb="4" eb="6">
      <t>クウチョウ</t>
    </rPh>
    <rPh sb="6" eb="8">
      <t>キキ</t>
    </rPh>
    <phoneticPr fontId="2"/>
  </si>
  <si>
    <t>ポット式ストーブ</t>
    <rPh sb="3" eb="4">
      <t>シキ</t>
    </rPh>
    <phoneticPr fontId="2"/>
  </si>
  <si>
    <t>その他冷暖房空調機器</t>
    <rPh sb="2" eb="3">
      <t>タ</t>
    </rPh>
    <rPh sb="3" eb="6">
      <t>レイダンボウ</t>
    </rPh>
    <rPh sb="6" eb="8">
      <t>クウチョウ</t>
    </rPh>
    <rPh sb="8" eb="10">
      <t>キキ</t>
    </rPh>
    <phoneticPr fontId="2"/>
  </si>
  <si>
    <t>その他産業・業務用機器</t>
    <rPh sb="2" eb="3">
      <t>タ</t>
    </rPh>
    <rPh sb="3" eb="5">
      <t>サンギョウ</t>
    </rPh>
    <rPh sb="6" eb="9">
      <t>ギョウムヨウ</t>
    </rPh>
    <rPh sb="9" eb="11">
      <t>キキ</t>
    </rPh>
    <phoneticPr fontId="2"/>
  </si>
  <si>
    <t>繊維・染色用機器</t>
    <rPh sb="0" eb="2">
      <t>センイ</t>
    </rPh>
    <rPh sb="3" eb="6">
      <t>センショクヨウ</t>
    </rPh>
    <rPh sb="6" eb="8">
      <t>キキ</t>
    </rPh>
    <phoneticPr fontId="2"/>
  </si>
  <si>
    <t>発券機</t>
    <rPh sb="0" eb="3">
      <t>ハッケンキ</t>
    </rPh>
    <phoneticPr fontId="2"/>
  </si>
  <si>
    <t>（事務機・家電を除く）</t>
    <rPh sb="1" eb="4">
      <t>ジムキ</t>
    </rPh>
    <rPh sb="5" eb="7">
      <t>カデン</t>
    </rPh>
    <rPh sb="8" eb="9">
      <t>ノゾ</t>
    </rPh>
    <phoneticPr fontId="2"/>
  </si>
  <si>
    <t>冷凍・冷蔵機器</t>
    <rPh sb="0" eb="2">
      <t>レイトウ</t>
    </rPh>
    <rPh sb="3" eb="5">
      <t>レイゾウ</t>
    </rPh>
    <rPh sb="5" eb="7">
      <t>キキ</t>
    </rPh>
    <phoneticPr fontId="2"/>
  </si>
  <si>
    <t>高所作業車</t>
    <rPh sb="0" eb="2">
      <t>コウショ</t>
    </rPh>
    <rPh sb="2" eb="5">
      <t>サギョウシャ</t>
    </rPh>
    <phoneticPr fontId="2"/>
  </si>
  <si>
    <t>印刷・製本機器</t>
    <rPh sb="0" eb="2">
      <t>インサツ</t>
    </rPh>
    <rPh sb="3" eb="5">
      <t>セイホン</t>
    </rPh>
    <rPh sb="5" eb="7">
      <t>キキ</t>
    </rPh>
    <phoneticPr fontId="2"/>
  </si>
  <si>
    <t>薬品・肥飼料・資材類</t>
    <rPh sb="0" eb="2">
      <t>ヤクヒン</t>
    </rPh>
    <rPh sb="3" eb="4">
      <t>コエ</t>
    </rPh>
    <rPh sb="4" eb="6">
      <t>シリョウ</t>
    </rPh>
    <rPh sb="7" eb="9">
      <t>シザイ</t>
    </rPh>
    <rPh sb="9" eb="10">
      <t>ルイ</t>
    </rPh>
    <phoneticPr fontId="2"/>
  </si>
  <si>
    <t>医薬品・診療材料類</t>
    <rPh sb="0" eb="3">
      <t>イヤクヒン</t>
    </rPh>
    <rPh sb="4" eb="6">
      <t>シンリョウ</t>
    </rPh>
    <rPh sb="6" eb="8">
      <t>ザイリョウ</t>
    </rPh>
    <rPh sb="8" eb="9">
      <t>ルイ</t>
    </rPh>
    <phoneticPr fontId="2"/>
  </si>
  <si>
    <t>医薬品（人体）</t>
    <rPh sb="0" eb="3">
      <t>イヤクヒン</t>
    </rPh>
    <rPh sb="4" eb="6">
      <t>ジンタイ</t>
    </rPh>
    <phoneticPr fontId="2"/>
  </si>
  <si>
    <t>医薬品（動物）</t>
    <rPh sb="0" eb="3">
      <t>イヤクヒン</t>
    </rPh>
    <rPh sb="4" eb="6">
      <t>ドウブツ</t>
    </rPh>
    <phoneticPr fontId="2"/>
  </si>
  <si>
    <t>医療用酸素・ガス</t>
    <rPh sb="0" eb="3">
      <t>イリョウヨウ</t>
    </rPh>
    <rPh sb="3" eb="5">
      <t>サンソ</t>
    </rPh>
    <phoneticPr fontId="2"/>
  </si>
  <si>
    <t>診療材料</t>
    <rPh sb="0" eb="2">
      <t>シンリョウ</t>
    </rPh>
    <rPh sb="2" eb="4">
      <t>ザイリョウ</t>
    </rPh>
    <phoneticPr fontId="2"/>
  </si>
  <si>
    <t>培地</t>
    <rPh sb="0" eb="2">
      <t>バイチ</t>
    </rPh>
    <phoneticPr fontId="2"/>
  </si>
  <si>
    <t>医療検査試薬</t>
    <rPh sb="0" eb="2">
      <t>イリョウ</t>
    </rPh>
    <rPh sb="2" eb="4">
      <t>ケンサ</t>
    </rPh>
    <rPh sb="4" eb="6">
      <t>シヤク</t>
    </rPh>
    <phoneticPr fontId="2"/>
  </si>
  <si>
    <t>Ｘ線フィルム</t>
    <rPh sb="1" eb="2">
      <t>セン</t>
    </rPh>
    <phoneticPr fontId="2"/>
  </si>
  <si>
    <t>衛生用品</t>
    <rPh sb="0" eb="2">
      <t>エイセイ</t>
    </rPh>
    <rPh sb="2" eb="4">
      <t>ヨウヒン</t>
    </rPh>
    <phoneticPr fontId="2"/>
  </si>
  <si>
    <t>介護用品</t>
    <rPh sb="0" eb="2">
      <t>カイゴ</t>
    </rPh>
    <rPh sb="2" eb="4">
      <t>ヨウヒン</t>
    </rPh>
    <phoneticPr fontId="2"/>
  </si>
  <si>
    <t>その他薬品・診療材料</t>
    <rPh sb="2" eb="3">
      <t>タ</t>
    </rPh>
    <rPh sb="3" eb="5">
      <t>ヤクヒン</t>
    </rPh>
    <rPh sb="6" eb="8">
      <t>シンリョウ</t>
    </rPh>
    <rPh sb="8" eb="10">
      <t>ザイリョウ</t>
    </rPh>
    <phoneticPr fontId="2"/>
  </si>
  <si>
    <t>農薬</t>
    <rPh sb="0" eb="2">
      <t>ノウヤク</t>
    </rPh>
    <phoneticPr fontId="2"/>
  </si>
  <si>
    <t>除草剤</t>
    <rPh sb="0" eb="3">
      <t>ジョソウザイ</t>
    </rPh>
    <phoneticPr fontId="2"/>
  </si>
  <si>
    <t>肥料</t>
    <rPh sb="0" eb="2">
      <t>ヒリョウ</t>
    </rPh>
    <phoneticPr fontId="2"/>
  </si>
  <si>
    <t>飼料</t>
    <rPh sb="0" eb="2">
      <t>シリョウ</t>
    </rPh>
    <phoneticPr fontId="2"/>
  </si>
  <si>
    <t>農業用消耗資材</t>
    <rPh sb="0" eb="2">
      <t>ノウギョウ</t>
    </rPh>
    <rPh sb="2" eb="3">
      <t>ヨウ</t>
    </rPh>
    <rPh sb="3" eb="5">
      <t>ショウモウ</t>
    </rPh>
    <rPh sb="5" eb="7">
      <t>シザイ</t>
    </rPh>
    <phoneticPr fontId="2"/>
  </si>
  <si>
    <t>種苗</t>
    <rPh sb="0" eb="2">
      <t>シュビョウ</t>
    </rPh>
    <phoneticPr fontId="2"/>
  </si>
  <si>
    <t>その他農業用品</t>
    <rPh sb="2" eb="3">
      <t>タ</t>
    </rPh>
    <rPh sb="3" eb="5">
      <t>ノウギョウ</t>
    </rPh>
    <rPh sb="5" eb="7">
      <t>ヨウヒン</t>
    </rPh>
    <phoneticPr fontId="2"/>
  </si>
  <si>
    <t>実験・分析用化学薬品</t>
    <rPh sb="0" eb="2">
      <t>ジッケン</t>
    </rPh>
    <rPh sb="3" eb="5">
      <t>ブンセキ</t>
    </rPh>
    <rPh sb="5" eb="6">
      <t>ヨウ</t>
    </rPh>
    <rPh sb="6" eb="8">
      <t>カガク</t>
    </rPh>
    <rPh sb="8" eb="10">
      <t>ヤクヒン</t>
    </rPh>
    <phoneticPr fontId="2"/>
  </si>
  <si>
    <t>施設・機械用化学薬品</t>
    <rPh sb="0" eb="2">
      <t>シセツ</t>
    </rPh>
    <rPh sb="3" eb="5">
      <t>キカイ</t>
    </rPh>
    <rPh sb="5" eb="6">
      <t>ヨウ</t>
    </rPh>
    <rPh sb="6" eb="8">
      <t>カガク</t>
    </rPh>
    <rPh sb="8" eb="10">
      <t>ヤクヒン</t>
    </rPh>
    <phoneticPr fontId="2"/>
  </si>
  <si>
    <t>防じん剤</t>
    <rPh sb="0" eb="1">
      <t>ボウ</t>
    </rPh>
    <rPh sb="3" eb="4">
      <t>ザイ</t>
    </rPh>
    <phoneticPr fontId="2"/>
  </si>
  <si>
    <t>道路凍結防止剤</t>
    <rPh sb="0" eb="2">
      <t>ドウロ</t>
    </rPh>
    <rPh sb="2" eb="4">
      <t>トウケツ</t>
    </rPh>
    <rPh sb="4" eb="7">
      <t>ボウシザイ</t>
    </rPh>
    <phoneticPr fontId="2"/>
  </si>
  <si>
    <t>その他工業薬品等</t>
    <rPh sb="2" eb="3">
      <t>タ</t>
    </rPh>
    <rPh sb="3" eb="5">
      <t>コウギョウ</t>
    </rPh>
    <rPh sb="5" eb="7">
      <t>ヤクヒン</t>
    </rPh>
    <rPh sb="7" eb="8">
      <t>トウ</t>
    </rPh>
    <phoneticPr fontId="2"/>
  </si>
  <si>
    <t>車両</t>
    <rPh sb="0" eb="2">
      <t>シャリョウ</t>
    </rPh>
    <phoneticPr fontId="2"/>
  </si>
  <si>
    <t>乗用車・ライトバン</t>
    <rPh sb="0" eb="3">
      <t>ジョウヨウシャ</t>
    </rPh>
    <phoneticPr fontId="2"/>
  </si>
  <si>
    <t>軽自動車</t>
    <rPh sb="0" eb="1">
      <t>ケイ</t>
    </rPh>
    <rPh sb="1" eb="4">
      <t>ジドウシャ</t>
    </rPh>
    <phoneticPr fontId="2"/>
  </si>
  <si>
    <t>警察架装車両</t>
    <rPh sb="0" eb="2">
      <t>ケイサツ</t>
    </rPh>
    <rPh sb="2" eb="3">
      <t>カ</t>
    </rPh>
    <rPh sb="3" eb="4">
      <t>ソウ</t>
    </rPh>
    <rPh sb="4" eb="6">
      <t>シャリョウ</t>
    </rPh>
    <phoneticPr fontId="2"/>
  </si>
  <si>
    <t>消防車・救急車</t>
    <rPh sb="0" eb="3">
      <t>ショウボウシャ</t>
    </rPh>
    <rPh sb="4" eb="7">
      <t>キュウキュウシャ</t>
    </rPh>
    <phoneticPr fontId="2"/>
  </si>
  <si>
    <t>その他架装車両</t>
    <rPh sb="2" eb="3">
      <t>タ</t>
    </rPh>
    <rPh sb="3" eb="4">
      <t>カ</t>
    </rPh>
    <rPh sb="4" eb="5">
      <t>ソウ</t>
    </rPh>
    <rPh sb="5" eb="7">
      <t>シャリョウ</t>
    </rPh>
    <phoneticPr fontId="2"/>
  </si>
  <si>
    <t>白バイ</t>
    <rPh sb="0" eb="1">
      <t>シロ</t>
    </rPh>
    <phoneticPr fontId="2"/>
  </si>
  <si>
    <t>自動二輪・原付</t>
    <rPh sb="0" eb="2">
      <t>ジドウ</t>
    </rPh>
    <rPh sb="2" eb="4">
      <t>ニリン</t>
    </rPh>
    <rPh sb="5" eb="7">
      <t>ゲンツキ</t>
    </rPh>
    <phoneticPr fontId="2"/>
  </si>
  <si>
    <t>自転車</t>
    <rPh sb="0" eb="3">
      <t>ジテンシャ</t>
    </rPh>
    <phoneticPr fontId="2"/>
  </si>
  <si>
    <t>その他車両</t>
    <rPh sb="2" eb="3">
      <t>タ</t>
    </rPh>
    <rPh sb="3" eb="5">
      <t>シャリョウ</t>
    </rPh>
    <phoneticPr fontId="2"/>
  </si>
  <si>
    <t>船舶</t>
    <rPh sb="0" eb="2">
      <t>センパク</t>
    </rPh>
    <phoneticPr fontId="2"/>
  </si>
  <si>
    <t>小型船舶</t>
    <rPh sb="0" eb="2">
      <t>コガタ</t>
    </rPh>
    <rPh sb="2" eb="4">
      <t>センパク</t>
    </rPh>
    <phoneticPr fontId="2"/>
  </si>
  <si>
    <t>競技用ボート</t>
    <rPh sb="0" eb="3">
      <t>キョウギヨウ</t>
    </rPh>
    <phoneticPr fontId="2"/>
  </si>
  <si>
    <t>救命用ゴムボート</t>
    <rPh sb="0" eb="2">
      <t>キュウメイ</t>
    </rPh>
    <rPh sb="2" eb="3">
      <t>ヨウ</t>
    </rPh>
    <phoneticPr fontId="2"/>
  </si>
  <si>
    <t>その他船舶</t>
    <rPh sb="2" eb="3">
      <t>タ</t>
    </rPh>
    <rPh sb="3" eb="5">
      <t>センパク</t>
    </rPh>
    <phoneticPr fontId="2"/>
  </si>
  <si>
    <t>車両タイヤ</t>
    <rPh sb="0" eb="2">
      <t>シャリョウ</t>
    </rPh>
    <phoneticPr fontId="2"/>
  </si>
  <si>
    <t>車両部品・電装品</t>
    <rPh sb="0" eb="2">
      <t>シャリョウ</t>
    </rPh>
    <rPh sb="2" eb="4">
      <t>ブヒン</t>
    </rPh>
    <rPh sb="5" eb="7">
      <t>デンソウ</t>
    </rPh>
    <rPh sb="7" eb="8">
      <t>シナ</t>
    </rPh>
    <phoneticPr fontId="2"/>
  </si>
  <si>
    <t>船外機</t>
    <rPh sb="0" eb="3">
      <t>センガイキ</t>
    </rPh>
    <phoneticPr fontId="2"/>
  </si>
  <si>
    <t>船舶装備品</t>
    <rPh sb="0" eb="2">
      <t>センパク</t>
    </rPh>
    <rPh sb="2" eb="5">
      <t>ソウビヒン</t>
    </rPh>
    <phoneticPr fontId="2"/>
  </si>
  <si>
    <t>その他車両・船舶装備品</t>
    <rPh sb="2" eb="3">
      <t>タ</t>
    </rPh>
    <rPh sb="3" eb="5">
      <t>シャリョウ</t>
    </rPh>
    <rPh sb="6" eb="8">
      <t>センパク</t>
    </rPh>
    <rPh sb="8" eb="11">
      <t>ソウビヒン</t>
    </rPh>
    <phoneticPr fontId="2"/>
  </si>
  <si>
    <t>軽油</t>
    <rPh sb="0" eb="2">
      <t>ケイユ</t>
    </rPh>
    <phoneticPr fontId="2"/>
  </si>
  <si>
    <t>重油</t>
    <rPh sb="0" eb="2">
      <t>ジュウユ</t>
    </rPh>
    <phoneticPr fontId="2"/>
  </si>
  <si>
    <t>灯油</t>
    <rPh sb="0" eb="2">
      <t>トウユ</t>
    </rPh>
    <phoneticPr fontId="2"/>
  </si>
  <si>
    <t>船舶燃料（バージ）</t>
    <rPh sb="0" eb="2">
      <t>センパク</t>
    </rPh>
    <rPh sb="2" eb="4">
      <t>ネンリョウ</t>
    </rPh>
    <phoneticPr fontId="2"/>
  </si>
  <si>
    <t>航空燃料</t>
    <rPh sb="0" eb="2">
      <t>コウクウ</t>
    </rPh>
    <rPh sb="2" eb="4">
      <t>ネンリョウ</t>
    </rPh>
    <phoneticPr fontId="2"/>
  </si>
  <si>
    <t>潤滑油</t>
    <rPh sb="0" eb="3">
      <t>ジュンカツユ</t>
    </rPh>
    <phoneticPr fontId="2"/>
  </si>
  <si>
    <t>その他燃料・油脂</t>
    <rPh sb="2" eb="3">
      <t>タ</t>
    </rPh>
    <rPh sb="3" eb="5">
      <t>ネンリョウ</t>
    </rPh>
    <rPh sb="6" eb="8">
      <t>ユシ</t>
    </rPh>
    <phoneticPr fontId="2"/>
  </si>
  <si>
    <t>工事用材料類</t>
    <rPh sb="0" eb="3">
      <t>コウジヨウ</t>
    </rPh>
    <rPh sb="3" eb="5">
      <t>ザイリョウ</t>
    </rPh>
    <rPh sb="5" eb="6">
      <t>ルイ</t>
    </rPh>
    <phoneticPr fontId="2"/>
  </si>
  <si>
    <t>鉄鋼、非鉄、鋳鉄類</t>
    <rPh sb="0" eb="2">
      <t>テッコウ</t>
    </rPh>
    <rPh sb="3" eb="5">
      <t>ヒテツ</t>
    </rPh>
    <rPh sb="6" eb="8">
      <t>チュウテツ</t>
    </rPh>
    <rPh sb="8" eb="9">
      <t>ルイ</t>
    </rPh>
    <phoneticPr fontId="2"/>
  </si>
  <si>
    <t>鋼材</t>
    <rPh sb="0" eb="2">
      <t>コウザイ</t>
    </rPh>
    <phoneticPr fontId="2"/>
  </si>
  <si>
    <t>鋼矢板</t>
    <rPh sb="0" eb="1">
      <t>コウ</t>
    </rPh>
    <rPh sb="1" eb="3">
      <t>ヤイタ</t>
    </rPh>
    <phoneticPr fontId="2"/>
  </si>
  <si>
    <t>金網</t>
    <rPh sb="0" eb="2">
      <t>カナアミ</t>
    </rPh>
    <phoneticPr fontId="2"/>
  </si>
  <si>
    <t>鋼管</t>
    <rPh sb="0" eb="2">
      <t>コウカン</t>
    </rPh>
    <phoneticPr fontId="2"/>
  </si>
  <si>
    <t>アルミ製品</t>
    <rPh sb="3" eb="5">
      <t>セイヒン</t>
    </rPh>
    <phoneticPr fontId="2"/>
  </si>
  <si>
    <t>その他鉄鋼、非鉄、鋳鉄類</t>
    <rPh sb="2" eb="3">
      <t>タ</t>
    </rPh>
    <rPh sb="3" eb="5">
      <t>テッコウ</t>
    </rPh>
    <rPh sb="6" eb="8">
      <t>ヒテツ</t>
    </rPh>
    <rPh sb="9" eb="11">
      <t>チュウテツ</t>
    </rPh>
    <rPh sb="11" eb="12">
      <t>ルイ</t>
    </rPh>
    <phoneticPr fontId="2"/>
  </si>
  <si>
    <t>生コンクリート</t>
    <rPh sb="0" eb="1">
      <t>ナマ</t>
    </rPh>
    <phoneticPr fontId="2"/>
  </si>
  <si>
    <t>アスファルト混合物</t>
    <rPh sb="6" eb="8">
      <t>コンゴウ</t>
    </rPh>
    <rPh sb="8" eb="9">
      <t>ブツ</t>
    </rPh>
    <phoneticPr fontId="2"/>
  </si>
  <si>
    <t>常温合材</t>
    <rPh sb="0" eb="2">
      <t>ジョウオン</t>
    </rPh>
    <rPh sb="2" eb="3">
      <t>ゴウ</t>
    </rPh>
    <rPh sb="3" eb="4">
      <t>ザイ</t>
    </rPh>
    <phoneticPr fontId="2"/>
  </si>
  <si>
    <t>砕石</t>
    <rPh sb="0" eb="2">
      <t>サイセキ</t>
    </rPh>
    <phoneticPr fontId="2"/>
  </si>
  <si>
    <t>砂利、砂、石粉</t>
    <rPh sb="0" eb="2">
      <t>ジャリ</t>
    </rPh>
    <rPh sb="3" eb="4">
      <t>スナ</t>
    </rPh>
    <rPh sb="5" eb="6">
      <t>イシ</t>
    </rPh>
    <rPh sb="6" eb="7">
      <t>コナ</t>
    </rPh>
    <phoneticPr fontId="2"/>
  </si>
  <si>
    <t>コンクリート二次製品</t>
    <rPh sb="6" eb="8">
      <t>ニジ</t>
    </rPh>
    <rPh sb="8" eb="10">
      <t>セイヒン</t>
    </rPh>
    <phoneticPr fontId="2"/>
  </si>
  <si>
    <t>煉瓦</t>
    <rPh sb="0" eb="2">
      <t>レンガ</t>
    </rPh>
    <phoneticPr fontId="2"/>
  </si>
  <si>
    <t>その他資材</t>
    <rPh sb="2" eb="3">
      <t>タ</t>
    </rPh>
    <rPh sb="3" eb="5">
      <t>シザイ</t>
    </rPh>
    <phoneticPr fontId="2"/>
  </si>
  <si>
    <t>道路標識類</t>
    <rPh sb="0" eb="2">
      <t>ドウロ</t>
    </rPh>
    <rPh sb="2" eb="4">
      <t>ヒョウシキ</t>
    </rPh>
    <rPh sb="4" eb="5">
      <t>ルイ</t>
    </rPh>
    <phoneticPr fontId="2"/>
  </si>
  <si>
    <t>道路標識・案内板</t>
    <rPh sb="0" eb="2">
      <t>ドウロ</t>
    </rPh>
    <rPh sb="2" eb="4">
      <t>ヒョウシキ</t>
    </rPh>
    <rPh sb="5" eb="7">
      <t>アンナイ</t>
    </rPh>
    <rPh sb="7" eb="8">
      <t>バン</t>
    </rPh>
    <phoneticPr fontId="2"/>
  </si>
  <si>
    <t>電照式標識</t>
    <rPh sb="0" eb="1">
      <t>デン</t>
    </rPh>
    <rPh sb="1" eb="2">
      <t>テ</t>
    </rPh>
    <rPh sb="2" eb="3">
      <t>シキ</t>
    </rPh>
    <rPh sb="3" eb="5">
      <t>ヒョウシキ</t>
    </rPh>
    <phoneticPr fontId="2"/>
  </si>
  <si>
    <t>その他標識類</t>
    <rPh sb="2" eb="3">
      <t>タ</t>
    </rPh>
    <rPh sb="3" eb="5">
      <t>ヒョウシキ</t>
    </rPh>
    <rPh sb="5" eb="6">
      <t>ルイ</t>
    </rPh>
    <phoneticPr fontId="2"/>
  </si>
  <si>
    <t>諸材料類</t>
    <rPh sb="0" eb="1">
      <t>ショ</t>
    </rPh>
    <rPh sb="1" eb="3">
      <t>ザイリョウ</t>
    </rPh>
    <rPh sb="3" eb="4">
      <t>ルイ</t>
    </rPh>
    <phoneticPr fontId="2"/>
  </si>
  <si>
    <t>木材</t>
    <rPh sb="0" eb="2">
      <t>モクザイ</t>
    </rPh>
    <phoneticPr fontId="2"/>
  </si>
  <si>
    <t>塗料</t>
    <rPh sb="0" eb="2">
      <t>トリョウ</t>
    </rPh>
    <phoneticPr fontId="2"/>
  </si>
  <si>
    <t>建具</t>
    <rPh sb="0" eb="2">
      <t>タテグ</t>
    </rPh>
    <phoneticPr fontId="2"/>
  </si>
  <si>
    <t>水道用品</t>
    <rPh sb="0" eb="2">
      <t>スイドウ</t>
    </rPh>
    <rPh sb="2" eb="4">
      <t>ヨウヒン</t>
    </rPh>
    <phoneticPr fontId="2"/>
  </si>
  <si>
    <t>架線材料</t>
    <rPh sb="0" eb="2">
      <t>カセン</t>
    </rPh>
    <rPh sb="2" eb="4">
      <t>ザイリョウ</t>
    </rPh>
    <phoneticPr fontId="2"/>
  </si>
  <si>
    <t>絶縁材料</t>
    <rPh sb="0" eb="2">
      <t>ゼツエン</t>
    </rPh>
    <rPh sb="2" eb="4">
      <t>ザイリョウ</t>
    </rPh>
    <phoneticPr fontId="2"/>
  </si>
  <si>
    <t>造園資材</t>
    <rPh sb="0" eb="2">
      <t>ゾウエン</t>
    </rPh>
    <rPh sb="2" eb="4">
      <t>シザイ</t>
    </rPh>
    <phoneticPr fontId="2"/>
  </si>
  <si>
    <t>樹木</t>
    <rPh sb="0" eb="2">
      <t>ジュモク</t>
    </rPh>
    <phoneticPr fontId="2"/>
  </si>
  <si>
    <t>その他諸材料</t>
    <rPh sb="2" eb="3">
      <t>タ</t>
    </rPh>
    <rPh sb="3" eb="4">
      <t>ショ</t>
    </rPh>
    <rPh sb="4" eb="6">
      <t>ザイリョウ</t>
    </rPh>
    <phoneticPr fontId="2"/>
  </si>
  <si>
    <t>災害関係資材</t>
    <rPh sb="0" eb="2">
      <t>サイガイ</t>
    </rPh>
    <rPh sb="2" eb="4">
      <t>カンケイ</t>
    </rPh>
    <rPh sb="4" eb="6">
      <t>シザイ</t>
    </rPh>
    <phoneticPr fontId="2"/>
  </si>
  <si>
    <t>麻袋</t>
    <rPh sb="0" eb="1">
      <t>アサ</t>
    </rPh>
    <rPh sb="1" eb="2">
      <t>フクロ</t>
    </rPh>
    <phoneticPr fontId="2"/>
  </si>
  <si>
    <t>杭</t>
    <rPh sb="0" eb="1">
      <t>クイ</t>
    </rPh>
    <phoneticPr fontId="2"/>
  </si>
  <si>
    <t>その他</t>
    <rPh sb="2" eb="3">
      <t>タ</t>
    </rPh>
    <phoneticPr fontId="2"/>
  </si>
  <si>
    <t>楽器</t>
    <rPh sb="0" eb="2">
      <t>ガッキ</t>
    </rPh>
    <phoneticPr fontId="2"/>
  </si>
  <si>
    <t>その他楽器</t>
    <rPh sb="2" eb="3">
      <t>タ</t>
    </rPh>
    <rPh sb="3" eb="5">
      <t>ガッキ</t>
    </rPh>
    <phoneticPr fontId="2"/>
  </si>
  <si>
    <t>その他音楽関係</t>
    <rPh sb="2" eb="3">
      <t>タ</t>
    </rPh>
    <rPh sb="3" eb="5">
      <t>オンガク</t>
    </rPh>
    <rPh sb="5" eb="7">
      <t>カンケイ</t>
    </rPh>
    <phoneticPr fontId="2"/>
  </si>
  <si>
    <t>運動具</t>
    <rPh sb="0" eb="2">
      <t>ウンドウ</t>
    </rPh>
    <rPh sb="2" eb="3">
      <t>グ</t>
    </rPh>
    <phoneticPr fontId="2"/>
  </si>
  <si>
    <t>競技用具</t>
    <rPh sb="0" eb="2">
      <t>キョウギ</t>
    </rPh>
    <rPh sb="2" eb="4">
      <t>ヨウグ</t>
    </rPh>
    <phoneticPr fontId="2"/>
  </si>
  <si>
    <t>武道具</t>
    <rPh sb="0" eb="2">
      <t>ブドウ</t>
    </rPh>
    <rPh sb="2" eb="3">
      <t>グ</t>
    </rPh>
    <phoneticPr fontId="2"/>
  </si>
  <si>
    <t>柔道用畳</t>
    <rPh sb="0" eb="2">
      <t>ジュウドウ</t>
    </rPh>
    <rPh sb="2" eb="3">
      <t>ヨウ</t>
    </rPh>
    <rPh sb="3" eb="4">
      <t>タタミ</t>
    </rPh>
    <phoneticPr fontId="2"/>
  </si>
  <si>
    <t>競技用記録計測機器</t>
    <rPh sb="0" eb="3">
      <t>キョウギヨウ</t>
    </rPh>
    <rPh sb="3" eb="5">
      <t>キロク</t>
    </rPh>
    <rPh sb="5" eb="7">
      <t>ケイソク</t>
    </rPh>
    <rPh sb="7" eb="9">
      <t>キキ</t>
    </rPh>
    <phoneticPr fontId="2"/>
  </si>
  <si>
    <t>記録表示機器</t>
    <rPh sb="0" eb="2">
      <t>キロク</t>
    </rPh>
    <rPh sb="2" eb="4">
      <t>ヒョウジ</t>
    </rPh>
    <rPh sb="4" eb="6">
      <t>キキ</t>
    </rPh>
    <phoneticPr fontId="2"/>
  </si>
  <si>
    <t>アウトドア用品</t>
    <rPh sb="5" eb="7">
      <t>ヨウヒン</t>
    </rPh>
    <phoneticPr fontId="2"/>
  </si>
  <si>
    <t>その他運動具</t>
    <rPh sb="2" eb="3">
      <t>タ</t>
    </rPh>
    <rPh sb="3" eb="5">
      <t>ウンドウ</t>
    </rPh>
    <rPh sb="5" eb="6">
      <t>グ</t>
    </rPh>
    <phoneticPr fontId="2"/>
  </si>
  <si>
    <t>書籍・出版物</t>
    <rPh sb="0" eb="2">
      <t>ショセキ</t>
    </rPh>
    <rPh sb="3" eb="5">
      <t>シュッパン</t>
    </rPh>
    <rPh sb="5" eb="6">
      <t>ブツ</t>
    </rPh>
    <phoneticPr fontId="2"/>
  </si>
  <si>
    <t>和書</t>
    <rPh sb="0" eb="2">
      <t>ワショ</t>
    </rPh>
    <phoneticPr fontId="2"/>
  </si>
  <si>
    <t>洋書</t>
    <rPh sb="0" eb="2">
      <t>ヨウショ</t>
    </rPh>
    <phoneticPr fontId="2"/>
  </si>
  <si>
    <t>その他出版物</t>
    <rPh sb="2" eb="3">
      <t>タ</t>
    </rPh>
    <rPh sb="3" eb="6">
      <t>シュッパンブツ</t>
    </rPh>
    <phoneticPr fontId="2"/>
  </si>
  <si>
    <t>食料品</t>
    <rPh sb="0" eb="3">
      <t>ショクリョウヒン</t>
    </rPh>
    <phoneticPr fontId="2"/>
  </si>
  <si>
    <t>留置人弁当</t>
    <rPh sb="0" eb="2">
      <t>リュウチ</t>
    </rPh>
    <rPh sb="2" eb="3">
      <t>ニン</t>
    </rPh>
    <rPh sb="3" eb="5">
      <t>ベントウ</t>
    </rPh>
    <phoneticPr fontId="2"/>
  </si>
  <si>
    <t>災害用保存食糧</t>
    <rPh sb="0" eb="2">
      <t>サイガイ</t>
    </rPh>
    <rPh sb="2" eb="3">
      <t>ヨウ</t>
    </rPh>
    <rPh sb="3" eb="5">
      <t>ホゾン</t>
    </rPh>
    <rPh sb="5" eb="7">
      <t>ショクリョウ</t>
    </rPh>
    <phoneticPr fontId="2"/>
  </si>
  <si>
    <t>（贈答用を除く）</t>
    <rPh sb="1" eb="3">
      <t>ゾウトウ</t>
    </rPh>
    <rPh sb="3" eb="4">
      <t>ヨウ</t>
    </rPh>
    <rPh sb="5" eb="6">
      <t>ノゾ</t>
    </rPh>
    <phoneticPr fontId="2"/>
  </si>
  <si>
    <t>その他食料品</t>
    <rPh sb="2" eb="3">
      <t>タ</t>
    </rPh>
    <rPh sb="3" eb="6">
      <t>ショクリョウヒン</t>
    </rPh>
    <phoneticPr fontId="2"/>
  </si>
  <si>
    <t>徽章</t>
    <rPh sb="0" eb="2">
      <t>キショウ</t>
    </rPh>
    <phoneticPr fontId="2"/>
  </si>
  <si>
    <t>贈答用工芸品</t>
    <rPh sb="0" eb="2">
      <t>ゾウトウ</t>
    </rPh>
    <rPh sb="2" eb="3">
      <t>ヨウ</t>
    </rPh>
    <rPh sb="3" eb="6">
      <t>コウゲイヒン</t>
    </rPh>
    <phoneticPr fontId="2"/>
  </si>
  <si>
    <t>贈答用食品</t>
    <rPh sb="0" eb="3">
      <t>ゾウトウヨウ</t>
    </rPh>
    <rPh sb="3" eb="5">
      <t>ショクヒン</t>
    </rPh>
    <phoneticPr fontId="2"/>
  </si>
  <si>
    <t>贈答用寝具・タオル類</t>
    <rPh sb="0" eb="3">
      <t>ゾウトウヨウ</t>
    </rPh>
    <rPh sb="3" eb="5">
      <t>シング</t>
    </rPh>
    <rPh sb="9" eb="10">
      <t>ルイ</t>
    </rPh>
    <phoneticPr fontId="2"/>
  </si>
  <si>
    <t>その他記念品・贈答品</t>
    <rPh sb="2" eb="3">
      <t>タ</t>
    </rPh>
    <rPh sb="3" eb="6">
      <t>キネンヒン</t>
    </rPh>
    <rPh sb="7" eb="10">
      <t>ゾウトウヒン</t>
    </rPh>
    <phoneticPr fontId="2"/>
  </si>
  <si>
    <t>被服・繊維・寝具</t>
    <rPh sb="0" eb="2">
      <t>ヒフク</t>
    </rPh>
    <rPh sb="3" eb="5">
      <t>センイ</t>
    </rPh>
    <rPh sb="6" eb="8">
      <t>シング</t>
    </rPh>
    <phoneticPr fontId="2"/>
  </si>
  <si>
    <t>作業服</t>
    <rPh sb="0" eb="3">
      <t>サギョウフク</t>
    </rPh>
    <phoneticPr fontId="2"/>
  </si>
  <si>
    <t>事務服</t>
    <rPh sb="0" eb="3">
      <t>ジムフク</t>
    </rPh>
    <phoneticPr fontId="2"/>
  </si>
  <si>
    <t>寝具</t>
    <rPh sb="0" eb="2">
      <t>シング</t>
    </rPh>
    <phoneticPr fontId="2"/>
  </si>
  <si>
    <t>（警察官用を除く）</t>
    <rPh sb="1" eb="4">
      <t>ケイサツカン</t>
    </rPh>
    <rPh sb="4" eb="5">
      <t>ヨウ</t>
    </rPh>
    <rPh sb="6" eb="7">
      <t>ノゾ</t>
    </rPh>
    <phoneticPr fontId="2"/>
  </si>
  <si>
    <t>その他被服・繊維</t>
    <rPh sb="2" eb="3">
      <t>タ</t>
    </rPh>
    <rPh sb="3" eb="5">
      <t>ヒフク</t>
    </rPh>
    <rPh sb="6" eb="8">
      <t>センイ</t>
    </rPh>
    <phoneticPr fontId="2"/>
  </si>
  <si>
    <t>靴・皮革・ゴム製品</t>
    <rPh sb="0" eb="1">
      <t>クツ</t>
    </rPh>
    <rPh sb="2" eb="4">
      <t>ヒカク</t>
    </rPh>
    <rPh sb="7" eb="9">
      <t>セイヒン</t>
    </rPh>
    <phoneticPr fontId="2"/>
  </si>
  <si>
    <t>靴（革）</t>
    <rPh sb="0" eb="1">
      <t>クツ</t>
    </rPh>
    <rPh sb="2" eb="3">
      <t>カワ</t>
    </rPh>
    <phoneticPr fontId="2"/>
  </si>
  <si>
    <t>靴（その他）</t>
    <rPh sb="0" eb="1">
      <t>クツ</t>
    </rPh>
    <rPh sb="4" eb="5">
      <t>タ</t>
    </rPh>
    <phoneticPr fontId="2"/>
  </si>
  <si>
    <t>安全靴</t>
    <rPh sb="0" eb="2">
      <t>アンゼン</t>
    </rPh>
    <rPh sb="2" eb="3">
      <t>クツ</t>
    </rPh>
    <phoneticPr fontId="2"/>
  </si>
  <si>
    <t>病院用シューズ</t>
    <rPh sb="0" eb="2">
      <t>ビョウイン</t>
    </rPh>
    <rPh sb="2" eb="3">
      <t>ヨウ</t>
    </rPh>
    <phoneticPr fontId="2"/>
  </si>
  <si>
    <t>その他革・ゴム製品</t>
    <rPh sb="2" eb="3">
      <t>タ</t>
    </rPh>
    <rPh sb="3" eb="4">
      <t>カワ</t>
    </rPh>
    <rPh sb="7" eb="9">
      <t>セイヒン</t>
    </rPh>
    <phoneticPr fontId="2"/>
  </si>
  <si>
    <t>消防・防災・保安用品</t>
    <rPh sb="0" eb="2">
      <t>ショウボウ</t>
    </rPh>
    <rPh sb="3" eb="5">
      <t>ボウサイ</t>
    </rPh>
    <rPh sb="6" eb="8">
      <t>ホアン</t>
    </rPh>
    <rPh sb="8" eb="10">
      <t>ヨウヒン</t>
    </rPh>
    <phoneticPr fontId="2"/>
  </si>
  <si>
    <t>消火器</t>
    <rPh sb="0" eb="3">
      <t>ショウカキ</t>
    </rPh>
    <phoneticPr fontId="2"/>
  </si>
  <si>
    <t>避難・救助器具</t>
    <rPh sb="0" eb="2">
      <t>ヒナン</t>
    </rPh>
    <rPh sb="3" eb="5">
      <t>キュウジョ</t>
    </rPh>
    <rPh sb="5" eb="7">
      <t>キグ</t>
    </rPh>
    <phoneticPr fontId="2"/>
  </si>
  <si>
    <t>防火服・防護服</t>
    <rPh sb="0" eb="2">
      <t>ボウカ</t>
    </rPh>
    <rPh sb="2" eb="3">
      <t>フク</t>
    </rPh>
    <rPh sb="4" eb="7">
      <t>ボウゴフク</t>
    </rPh>
    <phoneticPr fontId="2"/>
  </si>
  <si>
    <t>化学消火薬剤</t>
    <rPh sb="0" eb="2">
      <t>カガク</t>
    </rPh>
    <rPh sb="2" eb="4">
      <t>ショウカ</t>
    </rPh>
    <rPh sb="4" eb="6">
      <t>ヤクザイ</t>
    </rPh>
    <phoneticPr fontId="2"/>
  </si>
  <si>
    <t>防護マスク</t>
    <rPh sb="0" eb="2">
      <t>ボウゴ</t>
    </rPh>
    <phoneticPr fontId="2"/>
  </si>
  <si>
    <t>警察官用被服類</t>
    <rPh sb="0" eb="2">
      <t>ケイサツ</t>
    </rPh>
    <rPh sb="2" eb="3">
      <t>カン</t>
    </rPh>
    <rPh sb="3" eb="4">
      <t>ヨウ</t>
    </rPh>
    <rPh sb="4" eb="6">
      <t>ヒフク</t>
    </rPh>
    <rPh sb="6" eb="7">
      <t>ルイ</t>
    </rPh>
    <phoneticPr fontId="2"/>
  </si>
  <si>
    <t>男性警察官用被服</t>
    <rPh sb="0" eb="2">
      <t>ダンセイ</t>
    </rPh>
    <rPh sb="2" eb="5">
      <t>ケイサツカン</t>
    </rPh>
    <rPh sb="5" eb="6">
      <t>ヨウ</t>
    </rPh>
    <rPh sb="6" eb="8">
      <t>ヒフク</t>
    </rPh>
    <phoneticPr fontId="2"/>
  </si>
  <si>
    <t>女性警察官用被服</t>
    <rPh sb="0" eb="2">
      <t>ジョセイ</t>
    </rPh>
    <rPh sb="2" eb="5">
      <t>ケイサツカン</t>
    </rPh>
    <rPh sb="5" eb="6">
      <t>ヨウ</t>
    </rPh>
    <rPh sb="6" eb="8">
      <t>ヒフク</t>
    </rPh>
    <phoneticPr fontId="2"/>
  </si>
  <si>
    <t>帽子</t>
    <rPh sb="0" eb="2">
      <t>ボウシ</t>
    </rPh>
    <phoneticPr fontId="2"/>
  </si>
  <si>
    <t>（防護衣を除く）</t>
    <rPh sb="1" eb="3">
      <t>ボウゴ</t>
    </rPh>
    <rPh sb="3" eb="4">
      <t>イ</t>
    </rPh>
    <rPh sb="5" eb="6">
      <t>ノゾ</t>
    </rPh>
    <phoneticPr fontId="2"/>
  </si>
  <si>
    <t>手袋</t>
    <rPh sb="0" eb="2">
      <t>テブクロ</t>
    </rPh>
    <phoneticPr fontId="2"/>
  </si>
  <si>
    <t>警察官用装備品</t>
    <rPh sb="0" eb="3">
      <t>ケイサツカン</t>
    </rPh>
    <rPh sb="3" eb="4">
      <t>ヨウ</t>
    </rPh>
    <rPh sb="4" eb="6">
      <t>ソウビ</t>
    </rPh>
    <rPh sb="6" eb="7">
      <t>ヒン</t>
    </rPh>
    <phoneticPr fontId="2"/>
  </si>
  <si>
    <t>警棒</t>
    <rPh sb="0" eb="2">
      <t>ケイボウ</t>
    </rPh>
    <phoneticPr fontId="2"/>
  </si>
  <si>
    <t>帯革</t>
    <rPh sb="0" eb="1">
      <t>オビ</t>
    </rPh>
    <rPh sb="1" eb="2">
      <t>カワ</t>
    </rPh>
    <phoneticPr fontId="2"/>
  </si>
  <si>
    <t>手錠・捕縄</t>
    <rPh sb="0" eb="2">
      <t>テジョウ</t>
    </rPh>
    <rPh sb="3" eb="5">
      <t>ホジョウ</t>
    </rPh>
    <phoneticPr fontId="2"/>
  </si>
  <si>
    <t>防護楯</t>
    <rPh sb="0" eb="2">
      <t>ボウゴ</t>
    </rPh>
    <rPh sb="2" eb="3">
      <t>タテ</t>
    </rPh>
    <phoneticPr fontId="2"/>
  </si>
  <si>
    <t>看板・旗類等</t>
    <rPh sb="0" eb="2">
      <t>カンバン</t>
    </rPh>
    <rPh sb="3" eb="4">
      <t>ハタ</t>
    </rPh>
    <rPh sb="4" eb="5">
      <t>ルイ</t>
    </rPh>
    <rPh sb="5" eb="6">
      <t>トウ</t>
    </rPh>
    <phoneticPr fontId="2"/>
  </si>
  <si>
    <t>看板・掲示板</t>
    <rPh sb="0" eb="2">
      <t>カンバン</t>
    </rPh>
    <rPh sb="3" eb="6">
      <t>ケイジバン</t>
    </rPh>
    <phoneticPr fontId="2"/>
  </si>
  <si>
    <t>黒板</t>
    <rPh sb="0" eb="2">
      <t>コクバン</t>
    </rPh>
    <phoneticPr fontId="2"/>
  </si>
  <si>
    <t>のぼり旗</t>
    <rPh sb="3" eb="4">
      <t>ハタ</t>
    </rPh>
    <phoneticPr fontId="2"/>
  </si>
  <si>
    <t>横断幕</t>
    <rPh sb="0" eb="3">
      <t>オウダンマク</t>
    </rPh>
    <phoneticPr fontId="2"/>
  </si>
  <si>
    <t>懸垂幕</t>
    <rPh sb="0" eb="2">
      <t>ケンスイ</t>
    </rPh>
    <rPh sb="2" eb="3">
      <t>マク</t>
    </rPh>
    <phoneticPr fontId="2"/>
  </si>
  <si>
    <t>展示品</t>
    <rPh sb="0" eb="3">
      <t>テンジヒン</t>
    </rPh>
    <phoneticPr fontId="2"/>
  </si>
  <si>
    <t>模型</t>
    <rPh sb="0" eb="2">
      <t>モケイ</t>
    </rPh>
    <phoneticPr fontId="2"/>
  </si>
  <si>
    <t>舞台装置</t>
    <rPh sb="0" eb="2">
      <t>ブタイ</t>
    </rPh>
    <rPh sb="2" eb="4">
      <t>ソウチ</t>
    </rPh>
    <phoneticPr fontId="2"/>
  </si>
  <si>
    <t>日用雑貨品</t>
    <rPh sb="0" eb="2">
      <t>ニチヨウ</t>
    </rPh>
    <rPh sb="2" eb="4">
      <t>ザッカ</t>
    </rPh>
    <rPh sb="4" eb="5">
      <t>シナ</t>
    </rPh>
    <phoneticPr fontId="2"/>
  </si>
  <si>
    <t>家庭金物</t>
    <rPh sb="0" eb="2">
      <t>カテイ</t>
    </rPh>
    <rPh sb="2" eb="4">
      <t>カナモノ</t>
    </rPh>
    <phoneticPr fontId="2"/>
  </si>
  <si>
    <t>荒物</t>
    <rPh sb="0" eb="2">
      <t>アラモノ</t>
    </rPh>
    <phoneticPr fontId="2"/>
  </si>
  <si>
    <t>ワックス類</t>
    <rPh sb="4" eb="5">
      <t>ルイ</t>
    </rPh>
    <phoneticPr fontId="2"/>
  </si>
  <si>
    <t>洗剤</t>
    <rPh sb="0" eb="2">
      <t>センザイ</t>
    </rPh>
    <phoneticPr fontId="2"/>
  </si>
  <si>
    <t>その他日用雑貨</t>
    <rPh sb="2" eb="3">
      <t>タ</t>
    </rPh>
    <rPh sb="3" eb="5">
      <t>ニチヨウ</t>
    </rPh>
    <rPh sb="5" eb="7">
      <t>ザッカ</t>
    </rPh>
    <phoneticPr fontId="2"/>
  </si>
  <si>
    <t>動物類</t>
    <rPh sb="0" eb="2">
      <t>ドウブツ</t>
    </rPh>
    <rPh sb="2" eb="3">
      <t>ルイ</t>
    </rPh>
    <phoneticPr fontId="2"/>
  </si>
  <si>
    <t>鳥類</t>
    <rPh sb="0" eb="1">
      <t>トリ</t>
    </rPh>
    <rPh sb="1" eb="2">
      <t>ルイ</t>
    </rPh>
    <phoneticPr fontId="2"/>
  </si>
  <si>
    <t>魚類</t>
    <rPh sb="0" eb="1">
      <t>サカナ</t>
    </rPh>
    <rPh sb="1" eb="2">
      <t>ルイ</t>
    </rPh>
    <phoneticPr fontId="2"/>
  </si>
  <si>
    <t>獣類</t>
    <rPh sb="0" eb="1">
      <t>ケモノ</t>
    </rPh>
    <rPh sb="1" eb="2">
      <t>ルイ</t>
    </rPh>
    <phoneticPr fontId="2"/>
  </si>
  <si>
    <t>その他の動物</t>
    <rPh sb="2" eb="3">
      <t>タ</t>
    </rPh>
    <rPh sb="4" eb="6">
      <t>ドウブツ</t>
    </rPh>
    <phoneticPr fontId="2"/>
  </si>
  <si>
    <t>ＰＣソフトウエア</t>
    <phoneticPr fontId="2"/>
  </si>
  <si>
    <t>（機械類）</t>
    <phoneticPr fontId="2"/>
  </si>
  <si>
    <t>所在市町村名</t>
    <rPh sb="0" eb="2">
      <t>ショザイ</t>
    </rPh>
    <rPh sb="2" eb="5">
      <t>シチョウソン</t>
    </rPh>
    <rPh sb="5" eb="6">
      <t>メイ</t>
    </rPh>
    <phoneticPr fontId="2"/>
  </si>
  <si>
    <t>電話番号</t>
    <rPh sb="0" eb="2">
      <t>デンワ</t>
    </rPh>
    <rPh sb="2" eb="4">
      <t>バンゴウ</t>
    </rPh>
    <phoneticPr fontId="2"/>
  </si>
  <si>
    <t>営　　　業　　　概　　　要</t>
    <rPh sb="0" eb="1">
      <t>エイ</t>
    </rPh>
    <rPh sb="4" eb="5">
      <t>ギョウ</t>
    </rPh>
    <rPh sb="8" eb="9">
      <t>オオムネ</t>
    </rPh>
    <rPh sb="12" eb="13">
      <t>ヨウ</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</si>
  <si>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</si>
  <si>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</si>
  <si>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</si>
  <si>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</si>
  <si>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</si>
  <si>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</si>
  <si>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</si>
  <si>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</si>
  <si>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⑩</t>
    <phoneticPr fontId="2"/>
  </si>
  <si>
    <t>⑪</t>
    <phoneticPr fontId="2"/>
  </si>
  <si>
    <t>⑫</t>
    <phoneticPr fontId="2"/>
  </si>
  <si>
    <t>⑬</t>
    <phoneticPr fontId="2"/>
  </si>
  <si>
    <t>⑭</t>
    <phoneticPr fontId="2"/>
  </si>
  <si>
    <t>競争入札の参加を　　　　　　　　　希望する営業種目
【単位：大分類】</t>
    <rPh sb="27" eb="29">
      <t>タンイ</t>
    </rPh>
    <rPh sb="30" eb="33">
      <t>ダイブンルイ</t>
    </rPh>
    <phoneticPr fontId="2"/>
  </si>
  <si>
    <t>申請者住所等</t>
    <rPh sb="0" eb="3">
      <t>シンセイシャ</t>
    </rPh>
    <rPh sb="3" eb="5">
      <t>ジュウショ</t>
    </rPh>
    <rPh sb="5" eb="6">
      <t>トウ</t>
    </rPh>
    <phoneticPr fontId="2"/>
  </si>
  <si>
    <t>入札通知書の送付先</t>
    <rPh sb="0" eb="2">
      <t>ニュウサツ</t>
    </rPh>
    <rPh sb="2" eb="4">
      <t>ツウチ</t>
    </rPh>
    <rPh sb="4" eb="5">
      <t>ショ</t>
    </rPh>
    <rPh sb="6" eb="8">
      <t>ソウフ</t>
    </rPh>
    <rPh sb="8" eb="9">
      <t>サキ</t>
    </rPh>
    <phoneticPr fontId="2"/>
  </si>
  <si>
    <t>送付先</t>
    <rPh sb="0" eb="2">
      <t>ソウフ</t>
    </rPh>
    <rPh sb="2" eb="3">
      <t>サキ</t>
    </rPh>
    <phoneticPr fontId="2"/>
  </si>
  <si>
    <t>品目別や営業区域、受取人ごとの指定はできません。</t>
    <phoneticPr fontId="2"/>
  </si>
  <si>
    <t>マシニングセンタ</t>
    <phoneticPr fontId="2"/>
  </si>
  <si>
    <t>プロパンガス</t>
    <phoneticPr fontId="2"/>
  </si>
  <si>
    <t>ガードレール</t>
    <phoneticPr fontId="2"/>
  </si>
  <si>
    <t>コンクリート・セメント・</t>
    <phoneticPr fontId="2"/>
  </si>
  <si>
    <t>セメント</t>
    <phoneticPr fontId="2"/>
  </si>
  <si>
    <t>ピアノ</t>
    <phoneticPr fontId="2"/>
  </si>
  <si>
    <t>カップ</t>
    <phoneticPr fontId="2"/>
  </si>
  <si>
    <t>類</t>
    <phoneticPr fontId="2"/>
  </si>
  <si>
    <t>ヘルメット</t>
    <phoneticPr fontId="2"/>
  </si>
  <si>
    <t>平版印刷等</t>
    <rPh sb="0" eb="2">
      <t>ヘイバン</t>
    </rPh>
    <rPh sb="2" eb="4">
      <t>インサツ</t>
    </rPh>
    <rPh sb="4" eb="5">
      <t>トウ</t>
    </rPh>
    <phoneticPr fontId="2"/>
  </si>
  <si>
    <t>農作物検査機器</t>
    <rPh sb="0" eb="3">
      <t>ノウサクブツ</t>
    </rPh>
    <rPh sb="3" eb="5">
      <t>ケンサ</t>
    </rPh>
    <rPh sb="5" eb="7">
      <t>キキ</t>
    </rPh>
    <phoneticPr fontId="2"/>
  </si>
  <si>
    <t>ボイラ</t>
    <phoneticPr fontId="2"/>
  </si>
  <si>
    <t>その他ストーブ</t>
    <phoneticPr fontId="2"/>
  </si>
  <si>
    <t>ＦＦ式ストーブ</t>
    <rPh sb="2" eb="3">
      <t>シキ</t>
    </rPh>
    <phoneticPr fontId="2"/>
  </si>
  <si>
    <t>発電機</t>
    <rPh sb="0" eb="3">
      <t>ハツデンキ</t>
    </rPh>
    <phoneticPr fontId="2"/>
  </si>
  <si>
    <t>車両整備用品</t>
    <rPh sb="0" eb="2">
      <t>シャリョウ</t>
    </rPh>
    <rPh sb="2" eb="4">
      <t>セイビ</t>
    </rPh>
    <rPh sb="4" eb="6">
      <t>ヨウヒン</t>
    </rPh>
    <phoneticPr fontId="2"/>
  </si>
  <si>
    <t>船舶整備用品</t>
    <rPh sb="0" eb="2">
      <t>センパク</t>
    </rPh>
    <rPh sb="2" eb="4">
      <t>セイビ</t>
    </rPh>
    <rPh sb="4" eb="6">
      <t>ヨウヒン</t>
    </rPh>
    <phoneticPr fontId="2"/>
  </si>
  <si>
    <t>航空機整備用品</t>
    <rPh sb="0" eb="3">
      <t>コウクウキ</t>
    </rPh>
    <rPh sb="3" eb="5">
      <t>セイビ</t>
    </rPh>
    <rPh sb="5" eb="7">
      <t>ヨウヒン</t>
    </rPh>
    <phoneticPr fontId="2"/>
  </si>
  <si>
    <t>ビデオ（出版物）</t>
    <rPh sb="4" eb="7">
      <t>シュッパンブツ</t>
    </rPh>
    <phoneticPr fontId="2"/>
  </si>
  <si>
    <t>ＣＤ・ＤＶＤ（出版物）</t>
    <rPh sb="7" eb="10">
      <t>シュッパンブツ</t>
    </rPh>
    <phoneticPr fontId="2"/>
  </si>
  <si>
    <t>軽印刷・平版印刷等</t>
    <rPh sb="0" eb="1">
      <t>ケイ</t>
    </rPh>
    <rPh sb="1" eb="3">
      <t>インサツ</t>
    </rPh>
    <rPh sb="4" eb="6">
      <t>ヘイバン</t>
    </rPh>
    <rPh sb="6" eb="8">
      <t>インサツ</t>
    </rPh>
    <rPh sb="8" eb="9">
      <t>トウ</t>
    </rPh>
    <phoneticPr fontId="2"/>
  </si>
  <si>
    <t>　　いずれかに○を付してください。</t>
    <rPh sb="9" eb="10">
      <t>フ</t>
    </rPh>
    <phoneticPr fontId="2"/>
  </si>
  <si>
    <t>　　　区分が不明確な場合はいずれにも○を付して</t>
    <rPh sb="3" eb="5">
      <t>クブン</t>
    </rPh>
    <rPh sb="6" eb="9">
      <t>フメイカク</t>
    </rPh>
    <rPh sb="10" eb="12">
      <t>バアイ</t>
    </rPh>
    <rPh sb="20" eb="21">
      <t>フ</t>
    </rPh>
    <phoneticPr fontId="2"/>
  </si>
  <si>
    <t>　　ください。</t>
    <phoneticPr fontId="2"/>
  </si>
  <si>
    <t>その他平版印刷等</t>
    <rPh sb="2" eb="3">
      <t>タ</t>
    </rPh>
    <rPh sb="3" eb="5">
      <t>ヘイバン</t>
    </rPh>
    <rPh sb="5" eb="7">
      <t>インサツ</t>
    </rPh>
    <rPh sb="7" eb="8">
      <t>トウ</t>
    </rPh>
    <phoneticPr fontId="2"/>
  </si>
  <si>
    <t>（千円未満
四捨五入）</t>
    <rPh sb="1" eb="3">
      <t>センエン</t>
    </rPh>
    <rPh sb="3" eb="5">
      <t>ミマン</t>
    </rPh>
    <rPh sb="6" eb="10">
      <t>シシャゴニュウ</t>
    </rPh>
    <phoneticPr fontId="2"/>
  </si>
  <si>
    <t>看護・介護用機器（ベッドを含む）</t>
    <rPh sb="0" eb="2">
      <t>カンゴ</t>
    </rPh>
    <rPh sb="3" eb="5">
      <t>カイゴ</t>
    </rPh>
    <rPh sb="5" eb="6">
      <t>ヨウ</t>
    </rPh>
    <rPh sb="6" eb="8">
      <t>キキ</t>
    </rPh>
    <rPh sb="13" eb="14">
      <t>フク</t>
    </rPh>
    <phoneticPr fontId="2"/>
  </si>
  <si>
    <t>注    軽印刷・平版印刷等については、該当する</t>
    <rPh sb="0" eb="1">
      <t>チュウ</t>
    </rPh>
    <rPh sb="5" eb="6">
      <t>ケイ</t>
    </rPh>
    <rPh sb="6" eb="8">
      <t>インサツ</t>
    </rPh>
    <rPh sb="9" eb="11">
      <t>ヘイバン</t>
    </rPh>
    <rPh sb="11" eb="13">
      <t>インサツ</t>
    </rPh>
    <rPh sb="13" eb="14">
      <t>トウ</t>
    </rPh>
    <rPh sb="20" eb="22">
      <t>ガイトウ</t>
    </rPh>
    <phoneticPr fontId="2"/>
  </si>
  <si>
    <t>別紙１から別紙３までのとおり</t>
    <rPh sb="0" eb="2">
      <t>ベッシ</t>
    </rPh>
    <rPh sb="5" eb="7">
      <t>ベッシ</t>
    </rPh>
    <phoneticPr fontId="2"/>
  </si>
  <si>
    <t>　選択、記入してください。</t>
    <rPh sb="1" eb="3">
      <t>センタク</t>
    </rPh>
    <rPh sb="4" eb="6">
      <t>キニュウ</t>
    </rPh>
    <phoneticPr fontId="2"/>
  </si>
  <si>
    <t>１   入札・契約・代金の請求及び受領・復代理人の選任に関する権限を常時委任する場合に</t>
    <rPh sb="4" eb="6">
      <t>ニュウサツ</t>
    </rPh>
    <rPh sb="7" eb="9">
      <t>ケイヤク</t>
    </rPh>
    <rPh sb="10" eb="12">
      <t>ダイキン</t>
    </rPh>
    <rPh sb="13" eb="15">
      <t>セイキュウ</t>
    </rPh>
    <rPh sb="15" eb="16">
      <t>オヨ</t>
    </rPh>
    <rPh sb="17" eb="19">
      <t>ジュリョウ</t>
    </rPh>
    <rPh sb="28" eb="29">
      <t>カン</t>
    </rPh>
    <rPh sb="31" eb="33">
      <t>ケンゲン</t>
    </rPh>
    <rPh sb="34" eb="36">
      <t>ジョウジ</t>
    </rPh>
    <rPh sb="36" eb="38">
      <t>イニン</t>
    </rPh>
    <rPh sb="40" eb="42">
      <t>バアイ</t>
    </rPh>
    <phoneticPr fontId="2"/>
  </si>
  <si>
    <t>３   個々の入札時の入札書の提出のみを委任する場合は記入しないでください。</t>
    <rPh sb="4" eb="6">
      <t>ココ</t>
    </rPh>
    <rPh sb="7" eb="9">
      <t>ニュウサツ</t>
    </rPh>
    <rPh sb="9" eb="10">
      <t>ジ</t>
    </rPh>
    <rPh sb="11" eb="13">
      <t>ニュウサツ</t>
    </rPh>
    <rPh sb="13" eb="14">
      <t>ショ</t>
    </rPh>
    <rPh sb="15" eb="17">
      <t>テイシュツ</t>
    </rPh>
    <rPh sb="20" eb="22">
      <t>イニン</t>
    </rPh>
    <rPh sb="24" eb="26">
      <t>バアイ</t>
    </rPh>
    <rPh sb="27" eb="29">
      <t>キニュウ</t>
    </rPh>
    <phoneticPr fontId="2"/>
  </si>
  <si>
    <t>平版印刷等</t>
    <rPh sb="0" eb="2">
      <t>ヘイハン</t>
    </rPh>
    <rPh sb="2" eb="4">
      <t>インサツ</t>
    </rPh>
    <rPh sb="4" eb="5">
      <t>トウ</t>
    </rPh>
    <phoneticPr fontId="2"/>
  </si>
  <si>
    <t>靴・皮革・ゴム製品（警察官用を除く）</t>
    <rPh sb="0" eb="1">
      <t>クツ</t>
    </rPh>
    <rPh sb="2" eb="4">
      <t>ヒカク</t>
    </rPh>
    <rPh sb="7" eb="9">
      <t>セイヒン</t>
    </rPh>
    <rPh sb="10" eb="12">
      <t>ケイサツ</t>
    </rPh>
    <rPh sb="12" eb="13">
      <t>カン</t>
    </rPh>
    <rPh sb="13" eb="14">
      <t>ヨウ</t>
    </rPh>
    <rPh sb="15" eb="16">
      <t>ノゾ</t>
    </rPh>
    <phoneticPr fontId="2"/>
  </si>
  <si>
    <t>贈答用文具</t>
    <rPh sb="0" eb="2">
      <t>ゾウトウ</t>
    </rPh>
    <rPh sb="2" eb="3">
      <t>ヨウ</t>
    </rPh>
    <rPh sb="3" eb="5">
      <t>ブング</t>
    </rPh>
    <phoneticPr fontId="2"/>
  </si>
  <si>
    <t>※ 印刷機器を所有している場合は、必要事項を記入してください。</t>
    <rPh sb="2" eb="4">
      <t>インサツ</t>
    </rPh>
    <rPh sb="4" eb="6">
      <t>キキ</t>
    </rPh>
    <rPh sb="7" eb="9">
      <t>ショユウ</t>
    </rPh>
    <rPh sb="13" eb="15">
      <t>バアイ</t>
    </rPh>
    <rPh sb="17" eb="19">
      <t>ヒツヨウ</t>
    </rPh>
    <rPh sb="19" eb="21">
      <t>ジコウ</t>
    </rPh>
    <rPh sb="22" eb="24">
      <t>キニュウ</t>
    </rPh>
    <phoneticPr fontId="2"/>
  </si>
  <si>
    <t>以下は未記入として、この様式を提出してください。</t>
    <rPh sb="0" eb="2">
      <t>イカ</t>
    </rPh>
    <rPh sb="3" eb="6">
      <t>ミキニュウ</t>
    </rPh>
    <rPh sb="12" eb="14">
      <t>ヨウシキ</t>
    </rPh>
    <rPh sb="15" eb="17">
      <t>テイシュツ</t>
    </rPh>
    <phoneticPr fontId="2"/>
  </si>
  <si>
    <t>法人番号</t>
    <rPh sb="0" eb="2">
      <t>ホウジン</t>
    </rPh>
    <rPh sb="2" eb="4">
      <t>バンゴウ</t>
    </rPh>
    <phoneticPr fontId="2"/>
  </si>
  <si>
    <t>コード</t>
    <phoneticPr fontId="2"/>
  </si>
  <si>
    <t>ストックフォーム</t>
    <phoneticPr fontId="2"/>
  </si>
  <si>
    <t>シュレッダ</t>
    <phoneticPr fontId="2"/>
  </si>
  <si>
    <t>パソコン・サーバ</t>
    <phoneticPr fontId="2"/>
  </si>
  <si>
    <t>トナーカートリッジ</t>
    <phoneticPr fontId="2"/>
  </si>
  <si>
    <t>カーテン・ブラインド</t>
    <phoneticPr fontId="2"/>
  </si>
  <si>
    <t>ポスター</t>
    <phoneticPr fontId="2"/>
  </si>
  <si>
    <t>マイクロフィルム</t>
    <phoneticPr fontId="2"/>
  </si>
  <si>
    <t>プロジェクター</t>
    <phoneticPr fontId="2"/>
  </si>
  <si>
    <t>ガスクロマトグラフ</t>
    <phoneticPr fontId="2"/>
  </si>
  <si>
    <t>消耗品</t>
    <phoneticPr fontId="2"/>
  </si>
  <si>
    <t>グレーダ</t>
    <phoneticPr fontId="2"/>
  </si>
  <si>
    <t>ドーザ</t>
    <phoneticPr fontId="2"/>
  </si>
  <si>
    <t>トラクタ</t>
    <phoneticPr fontId="2"/>
  </si>
  <si>
    <t>コンバイン</t>
    <phoneticPr fontId="2"/>
  </si>
  <si>
    <t>ＦＡシステム</t>
    <phoneticPr fontId="2"/>
  </si>
  <si>
    <t>空調機</t>
    <phoneticPr fontId="2"/>
  </si>
  <si>
    <t>空気清浄機</t>
    <phoneticPr fontId="2"/>
  </si>
  <si>
    <t>ポンプ</t>
    <phoneticPr fontId="2"/>
  </si>
  <si>
    <t>フォークリフト</t>
    <phoneticPr fontId="2"/>
  </si>
  <si>
    <t>消耗資材</t>
    <phoneticPr fontId="2"/>
  </si>
  <si>
    <t>トラック・バス</t>
    <phoneticPr fontId="2"/>
  </si>
  <si>
    <t>ヨット</t>
    <phoneticPr fontId="2"/>
  </si>
  <si>
    <t>ヘリコプター</t>
    <phoneticPr fontId="2"/>
  </si>
  <si>
    <t>装備品</t>
    <phoneticPr fontId="2"/>
  </si>
  <si>
    <t>ガソリン</t>
    <phoneticPr fontId="2"/>
  </si>
  <si>
    <t>ＣＮＧ</t>
    <phoneticPr fontId="2"/>
  </si>
  <si>
    <t>舗装材類</t>
    <phoneticPr fontId="2"/>
  </si>
  <si>
    <t>カーブミラー</t>
    <phoneticPr fontId="2"/>
  </si>
  <si>
    <t>スノーポール</t>
    <phoneticPr fontId="2"/>
  </si>
  <si>
    <t>デリネーター</t>
    <phoneticPr fontId="2"/>
  </si>
  <si>
    <t>ガラス</t>
    <phoneticPr fontId="2"/>
  </si>
  <si>
    <t>フレコンパック</t>
    <phoneticPr fontId="2"/>
  </si>
  <si>
    <t>ブルーシート</t>
    <phoneticPr fontId="2"/>
  </si>
  <si>
    <t>ベルト</t>
    <phoneticPr fontId="2"/>
  </si>
  <si>
    <t>ネクタイ</t>
    <phoneticPr fontId="2"/>
  </si>
  <si>
    <t>トイレットペーパー</t>
    <phoneticPr fontId="2"/>
  </si>
  <si>
    <t>図書カード</t>
    <rPh sb="0" eb="2">
      <t>トショ</t>
    </rPh>
    <phoneticPr fontId="2"/>
  </si>
  <si>
    <t>特別高圧（電気）</t>
    <rPh sb="0" eb="2">
      <t>トクベツ</t>
    </rPh>
    <rPh sb="2" eb="4">
      <t>コウアツ</t>
    </rPh>
    <rPh sb="5" eb="7">
      <t>デンキ</t>
    </rPh>
    <phoneticPr fontId="2"/>
  </si>
  <si>
    <t>畳</t>
    <rPh sb="0" eb="1">
      <t>タタミ</t>
    </rPh>
    <phoneticPr fontId="2"/>
  </si>
  <si>
    <t>文房具</t>
    <rPh sb="0" eb="3">
      <t>ブンボウグ</t>
    </rPh>
    <phoneticPr fontId="2"/>
  </si>
  <si>
    <t>複写サービス業務</t>
    <rPh sb="0" eb="2">
      <t>フクシャ</t>
    </rPh>
    <rPh sb="6" eb="8">
      <t>ギョウム</t>
    </rPh>
    <phoneticPr fontId="2"/>
  </si>
  <si>
    <t>耐震補強枠付鉄骨ブレース</t>
    <rPh sb="0" eb="2">
      <t>タイシン</t>
    </rPh>
    <rPh sb="2" eb="4">
      <t>ホキョウ</t>
    </rPh>
    <rPh sb="4" eb="5">
      <t>ワク</t>
    </rPh>
    <rPh sb="5" eb="6">
      <t>ツ</t>
    </rPh>
    <rPh sb="6" eb="8">
      <t>テッコツ</t>
    </rPh>
    <phoneticPr fontId="2"/>
  </si>
  <si>
    <t>高圧（電気）</t>
    <rPh sb="0" eb="2">
      <t>コウアツ</t>
    </rPh>
    <rPh sb="1" eb="2">
      <t>トッコウ</t>
    </rPh>
    <rPh sb="3" eb="5">
      <t>デンキ</t>
    </rPh>
    <phoneticPr fontId="2"/>
  </si>
  <si>
    <t>都道府県</t>
    <rPh sb="0" eb="4">
      <t>トドウフケン</t>
    </rPh>
    <phoneticPr fontId="2"/>
  </si>
  <si>
    <t>新規</t>
    <rPh sb="0" eb="2">
      <t>シンキ</t>
    </rPh>
    <phoneticPr fontId="2"/>
  </si>
  <si>
    <t>継続</t>
    <rPh sb="0" eb="2">
      <t>ケイゾク</t>
    </rPh>
    <phoneticPr fontId="2"/>
  </si>
  <si>
    <t>部署名・氏名</t>
    <rPh sb="0" eb="2">
      <t>ブショ</t>
    </rPh>
    <rPh sb="2" eb="3">
      <t>メイ</t>
    </rPh>
    <rPh sb="4" eb="6">
      <t>シメイ</t>
    </rPh>
    <phoneticPr fontId="2"/>
  </si>
  <si>
    <t>R5・6・7（物品）</t>
    <rPh sb="7" eb="9">
      <t>ブッピン</t>
    </rPh>
    <phoneticPr fontId="2"/>
  </si>
  <si>
    <t>申請年月日</t>
    <rPh sb="0" eb="2">
      <t>シンセイ</t>
    </rPh>
    <rPh sb="2" eb="5">
      <t>ネンガッピ</t>
    </rPh>
    <phoneticPr fontId="2"/>
  </si>
  <si>
    <t>市区町村以下</t>
    <rPh sb="0" eb="2">
      <t>シク</t>
    </rPh>
    <rPh sb="2" eb="4">
      <t>チョウソン</t>
    </rPh>
    <rPh sb="4" eb="6">
      <t>イカ</t>
    </rPh>
    <phoneticPr fontId="2"/>
  </si>
  <si>
    <t>(1) 小売業</t>
    <phoneticPr fontId="2"/>
  </si>
  <si>
    <t>(2) 卸売業</t>
    <phoneticPr fontId="2"/>
  </si>
  <si>
    <t>(3) ソフトウェア業又は情報処理サービス業</t>
    <phoneticPr fontId="2"/>
  </si>
  <si>
    <t>(4) (3)以外のサービス業</t>
    <phoneticPr fontId="2"/>
  </si>
  <si>
    <t>(5) 旅館業</t>
    <phoneticPr fontId="2"/>
  </si>
  <si>
    <t>(6) ゴム製品製造業</t>
    <phoneticPr fontId="2"/>
  </si>
  <si>
    <t>(7) (6)以外の製造業、建築業、運輸業、その他業種</t>
    <phoneticPr fontId="2"/>
  </si>
  <si>
    <t>認証状況</t>
    <rPh sb="0" eb="2">
      <t>ニンショウ</t>
    </rPh>
    <rPh sb="2" eb="4">
      <t>ジョウキョウ</t>
    </rPh>
    <phoneticPr fontId="2"/>
  </si>
  <si>
    <t>該当あり</t>
    <rPh sb="0" eb="2">
      <t>ガイトウ</t>
    </rPh>
    <phoneticPr fontId="2"/>
  </si>
  <si>
    <t>該当なし</t>
    <rPh sb="0" eb="2">
      <t>ガイトウ</t>
    </rPh>
    <phoneticPr fontId="2"/>
  </si>
  <si>
    <t>ISO   9000シリーズ</t>
    <phoneticPr fontId="2"/>
  </si>
  <si>
    <t>ISO  14000シリーズ</t>
    <phoneticPr fontId="2"/>
  </si>
  <si>
    <t>ISO  27000シリーズ</t>
    <phoneticPr fontId="2"/>
  </si>
  <si>
    <t>職名</t>
    <phoneticPr fontId="2"/>
  </si>
  <si>
    <t>都道府県</t>
    <rPh sb="0" eb="4">
      <t>トドウフケン</t>
    </rPh>
    <phoneticPr fontId="2"/>
  </si>
  <si>
    <t>市区町村以下</t>
    <phoneticPr fontId="2"/>
  </si>
  <si>
    <t>登録する</t>
    <rPh sb="0" eb="2">
      <t>トウロク</t>
    </rPh>
    <phoneticPr fontId="2"/>
  </si>
  <si>
    <t>登録しない</t>
    <rPh sb="0" eb="2">
      <t>トウロク</t>
    </rPh>
    <phoneticPr fontId="2"/>
  </si>
  <si>
    <t>代理人を置く</t>
    <rPh sb="0" eb="3">
      <t>ダイリニン</t>
    </rPh>
    <rPh sb="4" eb="5">
      <t>オ</t>
    </rPh>
    <phoneticPr fontId="2"/>
  </si>
  <si>
    <t>代理人を置かない</t>
    <rPh sb="0" eb="3">
      <t>ダイリニン</t>
    </rPh>
    <rPh sb="4" eb="5">
      <t>オ</t>
    </rPh>
    <phoneticPr fontId="2"/>
  </si>
  <si>
    <t>（１）県内全域を希望</t>
    <rPh sb="3" eb="5">
      <t>ケンナイ</t>
    </rPh>
    <rPh sb="5" eb="7">
      <t>ゼンイキ</t>
    </rPh>
    <rPh sb="8" eb="10">
      <t>キボウ</t>
    </rPh>
    <phoneticPr fontId="2"/>
  </si>
  <si>
    <t>（２）特定の区域を希望</t>
    <rPh sb="3" eb="5">
      <t>トクテイ</t>
    </rPh>
    <rPh sb="6" eb="8">
      <t>クイキ</t>
    </rPh>
    <rPh sb="9" eb="11">
      <t>キボウ</t>
    </rPh>
    <phoneticPr fontId="2"/>
  </si>
  <si>
    <t>⑧</t>
    <phoneticPr fontId="2"/>
  </si>
  <si>
    <t>小売業</t>
  </si>
  <si>
    <t>卸売業</t>
  </si>
  <si>
    <t>ソフトウェア･情報処理サービス</t>
  </si>
  <si>
    <t>その他サービス</t>
  </si>
  <si>
    <t>旅館業</t>
  </si>
  <si>
    <t>ゴム製品製造業</t>
  </si>
  <si>
    <t>明治</t>
    <rPh sb="0" eb="2">
      <t>メイジ</t>
    </rPh>
    <phoneticPr fontId="34"/>
  </si>
  <si>
    <t>M</t>
    <phoneticPr fontId="34"/>
  </si>
  <si>
    <t>大正</t>
    <rPh sb="0" eb="2">
      <t>タイショウ</t>
    </rPh>
    <phoneticPr fontId="34"/>
  </si>
  <si>
    <t>T</t>
    <phoneticPr fontId="34"/>
  </si>
  <si>
    <t>昭和</t>
    <rPh sb="0" eb="2">
      <t>ショウワ</t>
    </rPh>
    <phoneticPr fontId="34"/>
  </si>
  <si>
    <t>S</t>
    <phoneticPr fontId="34"/>
  </si>
  <si>
    <t>平成</t>
    <rPh sb="0" eb="2">
      <t>ヘイセイ</t>
    </rPh>
    <phoneticPr fontId="34"/>
  </si>
  <si>
    <t>H</t>
    <phoneticPr fontId="34"/>
  </si>
  <si>
    <t>令和</t>
    <rPh sb="0" eb="2">
      <t>レイワ</t>
    </rPh>
    <phoneticPr fontId="34"/>
  </si>
  <si>
    <t>R</t>
    <phoneticPr fontId="34"/>
  </si>
  <si>
    <t>令和</t>
    <rPh sb="0" eb="2">
      <t>レイワ</t>
    </rPh>
    <phoneticPr fontId="2"/>
  </si>
  <si>
    <t>年</t>
    <rPh sb="0" eb="1">
      <t>ネン</t>
    </rPh>
    <phoneticPr fontId="2"/>
  </si>
  <si>
    <t>月</t>
    <rPh sb="0" eb="1">
      <t>ガツ</t>
    </rPh>
    <phoneticPr fontId="2"/>
  </si>
  <si>
    <t>日</t>
    <rPh sb="0" eb="1">
      <t>ニチ</t>
    </rPh>
    <phoneticPr fontId="2"/>
  </si>
  <si>
    <t>年</t>
    <rPh sb="0" eb="1">
      <t>ネン</t>
    </rPh>
    <phoneticPr fontId="2"/>
  </si>
  <si>
    <t>日</t>
    <rPh sb="0" eb="1">
      <t>ニチ</t>
    </rPh>
    <phoneticPr fontId="2"/>
  </si>
  <si>
    <t>月</t>
    <rPh sb="0" eb="1">
      <t>ゲツ</t>
    </rPh>
    <phoneticPr fontId="2"/>
  </si>
  <si>
    <t>本店所在市町村</t>
    <rPh sb="0" eb="2">
      <t>ホンテン</t>
    </rPh>
    <rPh sb="2" eb="4">
      <t>ショザイ</t>
    </rPh>
    <rPh sb="4" eb="7">
      <t>シチョウソン</t>
    </rPh>
    <phoneticPr fontId="2"/>
  </si>
  <si>
    <t>上記に記載した住所が
登記等と異なる理由</t>
    <rPh sb="0" eb="2">
      <t>ジョウキ</t>
    </rPh>
    <rPh sb="3" eb="5">
      <t>キサイ</t>
    </rPh>
    <rPh sb="7" eb="9">
      <t>ジュウショ</t>
    </rPh>
    <rPh sb="11" eb="13">
      <t>トウキ</t>
    </rPh>
    <rPh sb="13" eb="14">
      <t>トウ</t>
    </rPh>
    <rPh sb="18" eb="20">
      <t>リユウ</t>
    </rPh>
    <phoneticPr fontId="2"/>
  </si>
  <si>
    <t>１</t>
    <phoneticPr fontId="2"/>
  </si>
  <si>
    <t>３</t>
    <phoneticPr fontId="2"/>
  </si>
  <si>
    <t>４</t>
    <phoneticPr fontId="2"/>
  </si>
  <si>
    <t>５</t>
    <phoneticPr fontId="2"/>
  </si>
  <si>
    <t>６</t>
    <phoneticPr fontId="2"/>
  </si>
  <si>
    <t>７</t>
    <phoneticPr fontId="2"/>
  </si>
  <si>
    <t>８</t>
    <phoneticPr fontId="2"/>
  </si>
  <si>
    <t>９</t>
    <phoneticPr fontId="2"/>
  </si>
  <si>
    <t>申請書記載
担当者連絡先　　　　　　　　　　</t>
    <rPh sb="0" eb="3">
      <t>シンセイショ</t>
    </rPh>
    <rPh sb="3" eb="5">
      <t>キサイ</t>
    </rPh>
    <rPh sb="6" eb="9">
      <t>タントウシャ</t>
    </rPh>
    <rPh sb="9" eb="12">
      <t>レンラクサキ</t>
    </rPh>
    <phoneticPr fontId="2"/>
  </si>
  <si>
    <r>
      <t>１　</t>
    </r>
    <r>
      <rPr>
        <b/>
        <u/>
        <sz val="12"/>
        <rFont val="ＭＳ Ｐゴシック"/>
        <family val="3"/>
        <charset val="128"/>
      </rPr>
      <t>本社（本店）以外</t>
    </r>
    <r>
      <rPr>
        <b/>
        <sz val="12"/>
        <rFont val="ＭＳ Ｐゴシック"/>
        <family val="3"/>
        <charset val="128"/>
      </rPr>
      <t>の新潟県内における事務所事業所（支店・営業所・工場等）</t>
    </r>
    <rPh sb="2" eb="4">
      <t>ホンシャ</t>
    </rPh>
    <rPh sb="5" eb="7">
      <t>ホンテン</t>
    </rPh>
    <rPh sb="8" eb="10">
      <t>イガイ</t>
    </rPh>
    <rPh sb="11" eb="14">
      <t>ニイガタケン</t>
    </rPh>
    <rPh sb="14" eb="15">
      <t>ナイ</t>
    </rPh>
    <rPh sb="19" eb="22">
      <t>ジムショ</t>
    </rPh>
    <rPh sb="22" eb="25">
      <t>ジギョウショ</t>
    </rPh>
    <rPh sb="26" eb="28">
      <t>シテン</t>
    </rPh>
    <rPh sb="29" eb="32">
      <t>エイギョウショ</t>
    </rPh>
    <rPh sb="33" eb="35">
      <t>コウジョウ</t>
    </rPh>
    <rPh sb="35" eb="36">
      <t>トウ</t>
    </rPh>
    <phoneticPr fontId="2"/>
  </si>
  <si>
    <r>
      <t xml:space="preserve">業種 </t>
    </r>
    <r>
      <rPr>
        <sz val="10"/>
        <rFont val="ＭＳ Ｐ明朝"/>
        <family val="1"/>
        <charset val="128"/>
      </rPr>
      <t>（記載要領の業種欄から選択して記入）</t>
    </r>
    <rPh sb="0" eb="1">
      <t>ギョウ</t>
    </rPh>
    <rPh sb="1" eb="2">
      <t>タネ</t>
    </rPh>
    <rPh sb="4" eb="6">
      <t>キサイ</t>
    </rPh>
    <rPh sb="6" eb="8">
      <t>ヨウリョウ</t>
    </rPh>
    <rPh sb="9" eb="11">
      <t>ギョウシュ</t>
    </rPh>
    <rPh sb="11" eb="12">
      <t>ラン</t>
    </rPh>
    <rPh sb="14" eb="16">
      <t>センタク</t>
    </rPh>
    <rPh sb="18" eb="20">
      <t>キニュウ</t>
    </rPh>
    <phoneticPr fontId="2"/>
  </si>
  <si>
    <r>
      <t xml:space="preserve">従業員数 </t>
    </r>
    <r>
      <rPr>
        <sz val="10"/>
        <rFont val="ＭＳ Ｐ明朝"/>
        <family val="1"/>
        <charset val="128"/>
      </rPr>
      <t>（中小企業基本法に定める従業員数）</t>
    </r>
    <rPh sb="0" eb="3">
      <t>ジュウギョウイン</t>
    </rPh>
    <rPh sb="3" eb="4">
      <t>スウ</t>
    </rPh>
    <rPh sb="6" eb="8">
      <t>チュウショウ</t>
    </rPh>
    <rPh sb="8" eb="10">
      <t>キギョウ</t>
    </rPh>
    <rPh sb="10" eb="13">
      <t>キホンホウ</t>
    </rPh>
    <rPh sb="14" eb="15">
      <t>サダ</t>
    </rPh>
    <rPh sb="17" eb="20">
      <t>ジュウギョウイン</t>
    </rPh>
    <rPh sb="20" eb="21">
      <t>スウ</t>
    </rPh>
    <phoneticPr fontId="2"/>
  </si>
  <si>
    <r>
      <t xml:space="preserve">法人の役員又は個人の事業主の数 </t>
    </r>
    <r>
      <rPr>
        <sz val="10"/>
        <rFont val="ＭＳ Ｐ明朝"/>
        <family val="1"/>
        <charset val="128"/>
      </rPr>
      <t>(外書)</t>
    </r>
    <rPh sb="0" eb="2">
      <t>ホウジン</t>
    </rPh>
    <rPh sb="3" eb="5">
      <t>ヤクイン</t>
    </rPh>
    <rPh sb="5" eb="6">
      <t>マタ</t>
    </rPh>
    <rPh sb="7" eb="9">
      <t>コジン</t>
    </rPh>
    <rPh sb="10" eb="13">
      <t>ジギョウヌシ</t>
    </rPh>
    <rPh sb="14" eb="15">
      <t>カズ</t>
    </rPh>
    <rPh sb="17" eb="18">
      <t>ソト</t>
    </rPh>
    <rPh sb="18" eb="19">
      <t>ショ</t>
    </rPh>
    <phoneticPr fontId="2"/>
  </si>
  <si>
    <t>２   「許認可等始期」「許認可等終期」欄については、許認可等の期間の始期を上段に、終期を下段に</t>
    <phoneticPr fontId="2"/>
  </si>
  <si>
    <r>
      <t>１   営業許認可等とは、</t>
    </r>
    <r>
      <rPr>
        <u/>
        <sz val="10"/>
        <rFont val="ＭＳ Ｐ明朝"/>
        <family val="1"/>
        <charset val="128"/>
      </rPr>
      <t>物品の販売等に必要不可欠な</t>
    </r>
    <r>
      <rPr>
        <sz val="10"/>
        <rFont val="ＭＳ Ｐ明朝"/>
        <family val="1"/>
        <charset val="128"/>
      </rPr>
      <t>許可、登録、認可、届出等をいいます。</t>
    </r>
    <rPh sb="4" eb="6">
      <t>エイギョウ</t>
    </rPh>
    <rPh sb="6" eb="9">
      <t>キョニンカ</t>
    </rPh>
    <rPh sb="9" eb="10">
      <t>トウ</t>
    </rPh>
    <rPh sb="13" eb="15">
      <t>ブッピン</t>
    </rPh>
    <rPh sb="16" eb="18">
      <t>ハンバイ</t>
    </rPh>
    <rPh sb="18" eb="19">
      <t>トウ</t>
    </rPh>
    <rPh sb="20" eb="22">
      <t>ヒツヨウ</t>
    </rPh>
    <rPh sb="22" eb="25">
      <t>フカケツ</t>
    </rPh>
    <rPh sb="26" eb="28">
      <t>キョカ</t>
    </rPh>
    <rPh sb="29" eb="31">
      <t>トウロク</t>
    </rPh>
    <rPh sb="32" eb="34">
      <t>ニンカ</t>
    </rPh>
    <rPh sb="35" eb="37">
      <t>トドケデ</t>
    </rPh>
    <rPh sb="37" eb="38">
      <t>トウ</t>
    </rPh>
    <phoneticPr fontId="2"/>
  </si>
  <si>
    <t>　 記載してください。期間のないものについては、許認可等を受けた年月日を上段に記載してください。</t>
    <phoneticPr fontId="2"/>
  </si>
  <si>
    <t>注　　「資本金」欄の金額は、原則として登記事項証明書と一致するものとしますが、登記事項証明書と</t>
    <rPh sb="0" eb="1">
      <t>チュウ</t>
    </rPh>
    <phoneticPr fontId="2"/>
  </si>
  <si>
    <t xml:space="preserve">   貸借対照表で異なる場合は、新しい方の金額としてください。</t>
    <phoneticPr fontId="2"/>
  </si>
  <si>
    <t>電話番号（市外局番から記入する）</t>
    <rPh sb="0" eb="2">
      <t>デンワ</t>
    </rPh>
    <rPh sb="5" eb="7">
      <t>シガイ</t>
    </rPh>
    <rPh sb="7" eb="9">
      <t>キョクバン</t>
    </rPh>
    <rPh sb="11" eb="13">
      <t>キニュウ</t>
    </rPh>
    <phoneticPr fontId="2"/>
  </si>
  <si>
    <t>県使用欄</t>
    <rPh sb="0" eb="1">
      <t>ケン</t>
    </rPh>
    <rPh sb="1" eb="4">
      <t>シヨウラン</t>
    </rPh>
    <phoneticPr fontId="2"/>
  </si>
  <si>
    <t>県使用欄</t>
    <rPh sb="0" eb="4">
      <t>ケンシヨウラン</t>
    </rPh>
    <phoneticPr fontId="2"/>
  </si>
  <si>
    <t>上記５のうち、
指名競争入札の
参加を希望する
営業種目
【単位：中分類】</t>
    <phoneticPr fontId="2"/>
  </si>
  <si>
    <t>加入している</t>
    <rPh sb="0" eb="2">
      <t>カニュウ</t>
    </rPh>
    <phoneticPr fontId="2"/>
  </si>
  <si>
    <t>確認事項（該当するものを○で囲み、必要事項を記入してください。）</t>
    <rPh sb="0" eb="2">
      <t>カクニン</t>
    </rPh>
    <rPh sb="2" eb="4">
      <t>ジコウ</t>
    </rPh>
    <phoneticPr fontId="2"/>
  </si>
  <si>
    <t>加入していない</t>
    <rPh sb="0" eb="2">
      <t>カニュウ</t>
    </rPh>
    <phoneticPr fontId="2"/>
  </si>
  <si>
    <t>遵守している</t>
    <rPh sb="0" eb="2">
      <t>ジュンシュ</t>
    </rPh>
    <phoneticPr fontId="2"/>
  </si>
  <si>
    <t>(1)</t>
    <phoneticPr fontId="2"/>
  </si>
  <si>
    <t>遵守していない</t>
    <rPh sb="0" eb="2">
      <t>ジュンシュ</t>
    </rPh>
    <phoneticPr fontId="2"/>
  </si>
  <si>
    <r>
      <t xml:space="preserve">
社会保険について
</t>
    </r>
    <r>
      <rPr>
        <sz val="8"/>
        <rFont val="ＭＳ Ｐ明朝"/>
        <family val="1"/>
        <charset val="128"/>
      </rPr>
      <t>（健康保険・厚生年金保険）</t>
    </r>
    <rPh sb="1" eb="3">
      <t>シャカイ</t>
    </rPh>
    <rPh sb="3" eb="5">
      <t>ホケン</t>
    </rPh>
    <rPh sb="11" eb="13">
      <t>ケンコウ</t>
    </rPh>
    <rPh sb="13" eb="15">
      <t>ホケン</t>
    </rPh>
    <rPh sb="16" eb="18">
      <t>コウセイ</t>
    </rPh>
    <rPh sb="18" eb="20">
      <t>ネンキン</t>
    </rPh>
    <rPh sb="20" eb="22">
      <t>ホケン</t>
    </rPh>
    <phoneticPr fontId="2"/>
  </si>
  <si>
    <t>行っている</t>
    <rPh sb="0" eb="1">
      <t>オコナ</t>
    </rPh>
    <phoneticPr fontId="2"/>
  </si>
  <si>
    <t>(2)</t>
    <phoneticPr fontId="2"/>
  </si>
  <si>
    <t>行っていない</t>
    <rPh sb="0" eb="1">
      <t>オコナ</t>
    </rPh>
    <phoneticPr fontId="2"/>
  </si>
  <si>
    <r>
      <t xml:space="preserve">
労働保険について
</t>
    </r>
    <r>
      <rPr>
        <sz val="8"/>
        <rFont val="ＭＳ Ｐ明朝"/>
        <family val="1"/>
        <charset val="128"/>
      </rPr>
      <t>（雇用保険・労災保険）</t>
    </r>
    <rPh sb="1" eb="3">
      <t>ロウドウ</t>
    </rPh>
    <rPh sb="3" eb="5">
      <t>ホケン</t>
    </rPh>
    <rPh sb="11" eb="13">
      <t>コヨウ</t>
    </rPh>
    <rPh sb="13" eb="15">
      <t>ホケン</t>
    </rPh>
    <rPh sb="16" eb="18">
      <t>ロウサイ</t>
    </rPh>
    <rPh sb="18" eb="20">
      <t>ホケン</t>
    </rPh>
    <phoneticPr fontId="2"/>
  </si>
  <si>
    <t>なし</t>
    <phoneticPr fontId="2"/>
  </si>
  <si>
    <t>◯</t>
    <phoneticPr fontId="2"/>
  </si>
  <si>
    <t>(3)</t>
    <phoneticPr fontId="2"/>
  </si>
  <si>
    <t>あり</t>
    <phoneticPr fontId="2"/>
  </si>
  <si>
    <t xml:space="preserve">
最低賃金について</t>
    <rPh sb="1" eb="3">
      <t>サイテイ</t>
    </rPh>
    <rPh sb="3" eb="5">
      <t>チンギン</t>
    </rPh>
    <phoneticPr fontId="2"/>
  </si>
  <si>
    <t>(4)</t>
    <phoneticPr fontId="2"/>
  </si>
  <si>
    <t xml:space="preserve">
個人住民税の特別徴収について</t>
    <rPh sb="1" eb="3">
      <t>コジン</t>
    </rPh>
    <rPh sb="3" eb="6">
      <t>ジュウミンゼイ</t>
    </rPh>
    <rPh sb="7" eb="9">
      <t>トクベツ</t>
    </rPh>
    <rPh sb="9" eb="11">
      <t>チョウシュウ</t>
    </rPh>
    <phoneticPr fontId="2"/>
  </si>
  <si>
    <t>(5)</t>
    <phoneticPr fontId="2"/>
  </si>
  <si>
    <t>第１号様式　別紙５</t>
    <rPh sb="6" eb="8">
      <t>ベッシ</t>
    </rPh>
    <phoneticPr fontId="2"/>
  </si>
  <si>
    <t>別紙9のとおり</t>
    <rPh sb="0" eb="2">
      <t>ベッシ</t>
    </rPh>
    <phoneticPr fontId="2"/>
  </si>
  <si>
    <t>指名競争入札の参加希望営業種目（第１号様式 別紙４「営業種目表」を参照）</t>
    <rPh sb="0" eb="2">
      <t>シメイ</t>
    </rPh>
    <rPh sb="2" eb="4">
      <t>キョウソウ</t>
    </rPh>
    <rPh sb="4" eb="6">
      <t>ニュウサツ</t>
    </rPh>
    <rPh sb="7" eb="9">
      <t>サンカ</t>
    </rPh>
    <rPh sb="9" eb="11">
      <t>キボウ</t>
    </rPh>
    <rPh sb="11" eb="13">
      <t>エイギョウ</t>
    </rPh>
    <rPh sb="13" eb="15">
      <t>シュモク</t>
    </rPh>
    <phoneticPr fontId="2"/>
  </si>
  <si>
    <t>入札の参加希望営業種目（第１号様式 別紙４「営業種目表」を参照）</t>
    <rPh sb="0" eb="2">
      <t>ニュウサツ</t>
    </rPh>
    <rPh sb="3" eb="5">
      <t>サンカ</t>
    </rPh>
    <rPh sb="5" eb="7">
      <t>キボウ</t>
    </rPh>
    <rPh sb="7" eb="9">
      <t>エイギョウ</t>
    </rPh>
    <rPh sb="9" eb="11">
      <t>シュモク</t>
    </rPh>
    <rPh sb="12" eb="13">
      <t>ダイ</t>
    </rPh>
    <rPh sb="14" eb="15">
      <t>ゴウ</t>
    </rPh>
    <rPh sb="15" eb="17">
      <t>ヨウシキ</t>
    </rPh>
    <rPh sb="18" eb="20">
      <t>ベッシ</t>
    </rPh>
    <rPh sb="22" eb="24">
      <t>エイギョウ</t>
    </rPh>
    <rPh sb="24" eb="26">
      <t>シュモク</t>
    </rPh>
    <rPh sb="26" eb="27">
      <t>ヒョウ</t>
    </rPh>
    <rPh sb="29" eb="31">
      <t>サンショウ</t>
    </rPh>
    <phoneticPr fontId="2"/>
  </si>
  <si>
    <t>その他住所</t>
    <rPh sb="2" eb="3">
      <t>タ</t>
    </rPh>
    <rPh sb="3" eb="5">
      <t>ジュウショ</t>
    </rPh>
    <phoneticPr fontId="2"/>
  </si>
  <si>
    <r>
      <rPr>
        <b/>
        <u/>
        <sz val="11"/>
        <rFont val="ＭＳ Ｐゴシック"/>
        <family val="3"/>
        <charset val="128"/>
      </rPr>
      <t>「その他住所」を指定した場合のみ</t>
    </r>
    <r>
      <rPr>
        <sz val="11"/>
        <rFont val="ＭＳ Ｐゴシック"/>
        <family val="3"/>
        <charset val="128"/>
      </rPr>
      <t>、</t>
    </r>
    <r>
      <rPr>
        <sz val="11"/>
        <rFont val="ＭＳ Ｐ明朝"/>
        <family val="1"/>
        <charset val="128"/>
      </rPr>
      <t>以下に記入してください。</t>
    </r>
    <rPh sb="3" eb="4">
      <t>タ</t>
    </rPh>
    <rPh sb="4" eb="6">
      <t>ジュウショ</t>
    </rPh>
    <rPh sb="8" eb="10">
      <t>シテイ</t>
    </rPh>
    <rPh sb="12" eb="14">
      <t>バアイ</t>
    </rPh>
    <rPh sb="17" eb="19">
      <t>イカ</t>
    </rPh>
    <rPh sb="20" eb="22">
      <t>キニュウ</t>
    </rPh>
    <phoneticPr fontId="2"/>
  </si>
  <si>
    <t>本店住所</t>
    <rPh sb="0" eb="2">
      <t>ホンテン</t>
    </rPh>
    <rPh sb="2" eb="4">
      <t>ジュウショ</t>
    </rPh>
    <phoneticPr fontId="2"/>
  </si>
  <si>
    <t>□</t>
    <phoneticPr fontId="2"/>
  </si>
  <si>
    <t>■</t>
    <phoneticPr fontId="2"/>
  </si>
  <si>
    <t>□</t>
  </si>
  <si>
    <t>0101</t>
    <phoneticPr fontId="2"/>
  </si>
  <si>
    <t>0102</t>
    <phoneticPr fontId="2"/>
  </si>
  <si>
    <t>0201</t>
    <phoneticPr fontId="2"/>
  </si>
  <si>
    <t>0301</t>
    <phoneticPr fontId="2"/>
  </si>
  <si>
    <t>0302</t>
    <phoneticPr fontId="2"/>
  </si>
  <si>
    <t>0303</t>
    <phoneticPr fontId="2"/>
  </si>
  <si>
    <t>0304</t>
    <phoneticPr fontId="2"/>
  </si>
  <si>
    <t>0305</t>
    <phoneticPr fontId="2"/>
  </si>
  <si>
    <t>0401</t>
    <phoneticPr fontId="2"/>
  </si>
  <si>
    <t>0402</t>
    <phoneticPr fontId="2"/>
  </si>
  <si>
    <t>0403</t>
    <phoneticPr fontId="2"/>
  </si>
  <si>
    <t>0404</t>
    <phoneticPr fontId="2"/>
  </si>
  <si>
    <t>0405</t>
    <phoneticPr fontId="2"/>
  </si>
  <si>
    <t>0406</t>
    <phoneticPr fontId="2"/>
  </si>
  <si>
    <t>0407</t>
    <phoneticPr fontId="2"/>
  </si>
  <si>
    <t>0408</t>
    <phoneticPr fontId="2"/>
  </si>
  <si>
    <t>0409</t>
    <phoneticPr fontId="2"/>
  </si>
  <si>
    <t>0410</t>
    <phoneticPr fontId="2"/>
  </si>
  <si>
    <t>0411</t>
    <phoneticPr fontId="2"/>
  </si>
  <si>
    <t>0501</t>
    <phoneticPr fontId="2"/>
  </si>
  <si>
    <t>0502</t>
    <phoneticPr fontId="2"/>
  </si>
  <si>
    <t>0503</t>
    <phoneticPr fontId="2"/>
  </si>
  <si>
    <t>0601</t>
    <phoneticPr fontId="2"/>
  </si>
  <si>
    <t>0602</t>
    <phoneticPr fontId="2"/>
  </si>
  <si>
    <t>0603</t>
    <phoneticPr fontId="2"/>
  </si>
  <si>
    <t>0701</t>
    <phoneticPr fontId="2"/>
  </si>
  <si>
    <t>0801</t>
    <phoneticPr fontId="2"/>
  </si>
  <si>
    <t>0802</t>
    <phoneticPr fontId="2"/>
  </si>
  <si>
    <t>0803</t>
    <phoneticPr fontId="2"/>
  </si>
  <si>
    <t>0804</t>
    <phoneticPr fontId="2"/>
  </si>
  <si>
    <t>0805</t>
    <phoneticPr fontId="2"/>
  </si>
  <si>
    <t>0901</t>
    <phoneticPr fontId="2"/>
  </si>
  <si>
    <t>0902</t>
    <phoneticPr fontId="2"/>
  </si>
  <si>
    <t>0903</t>
    <phoneticPr fontId="2"/>
  </si>
  <si>
    <t>0904</t>
    <phoneticPr fontId="2"/>
  </si>
  <si>
    <t>0905</t>
    <phoneticPr fontId="2"/>
  </si>
  <si>
    <t>0906</t>
    <phoneticPr fontId="2"/>
  </si>
  <si>
    <t>0907</t>
    <phoneticPr fontId="2"/>
  </si>
  <si>
    <t>0908</t>
    <phoneticPr fontId="2"/>
  </si>
  <si>
    <t>0909</t>
    <phoneticPr fontId="2"/>
  </si>
  <si>
    <t>0910</t>
    <phoneticPr fontId="2"/>
  </si>
  <si>
    <t>0911</t>
    <phoneticPr fontId="2"/>
  </si>
  <si>
    <t>0912</t>
    <phoneticPr fontId="2"/>
  </si>
  <si>
    <t>0913</t>
    <phoneticPr fontId="2"/>
  </si>
  <si>
    <t>0914</t>
    <phoneticPr fontId="2"/>
  </si>
  <si>
    <t>別紙6のとおり</t>
    <rPh sb="0" eb="2">
      <t>ベッシ</t>
    </rPh>
    <phoneticPr fontId="2"/>
  </si>
  <si>
    <t xml:space="preserve"> 　　R5.3.31以前に期限が切れる場合で登録を希望する場合は、上記の欄は「該当なし」とし、</t>
    <rPh sb="10" eb="12">
      <t>イゼン</t>
    </rPh>
    <rPh sb="13" eb="15">
      <t>キゲン</t>
    </rPh>
    <rPh sb="16" eb="17">
      <t>キ</t>
    </rPh>
    <rPh sb="19" eb="21">
      <t>バアイ</t>
    </rPh>
    <rPh sb="22" eb="24">
      <t>トウロク</t>
    </rPh>
    <rPh sb="25" eb="27">
      <t>キボウ</t>
    </rPh>
    <rPh sb="29" eb="31">
      <t>バアイ</t>
    </rPh>
    <rPh sb="33" eb="35">
      <t>ジョウキ</t>
    </rPh>
    <rPh sb="36" eb="37">
      <t>ラン</t>
    </rPh>
    <rPh sb="39" eb="41">
      <t>ガイトウ</t>
    </rPh>
    <phoneticPr fontId="2"/>
  </si>
  <si>
    <r>
      <t>２   代理人を選定した場合は、</t>
    </r>
    <r>
      <rPr>
        <sz val="10"/>
        <rFont val="ＭＳ Ｐゴシック"/>
        <family val="3"/>
        <charset val="128"/>
      </rPr>
      <t>代理人の名前で、契約、請求することとなります</t>
    </r>
    <r>
      <rPr>
        <sz val="10"/>
        <rFont val="ＭＳ Ｐ明朝"/>
        <family val="1"/>
        <charset val="128"/>
      </rPr>
      <t>。</t>
    </r>
    <rPh sb="4" eb="7">
      <t>ダイリニン</t>
    </rPh>
    <rPh sb="8" eb="10">
      <t>センテイ</t>
    </rPh>
    <rPh sb="12" eb="14">
      <t>バアイ</t>
    </rPh>
    <rPh sb="16" eb="19">
      <t>ダイリニン</t>
    </rPh>
    <rPh sb="20" eb="22">
      <t>ナマエ</t>
    </rPh>
    <rPh sb="24" eb="26">
      <t>ケイヤク</t>
    </rPh>
    <rPh sb="27" eb="29">
      <t>セイキュウ</t>
    </rPh>
    <phoneticPr fontId="2"/>
  </si>
  <si>
    <r>
      <t xml:space="preserve">４   </t>
    </r>
    <r>
      <rPr>
        <u/>
        <sz val="10"/>
        <rFont val="ＭＳ Ｐゴシック"/>
        <family val="3"/>
        <charset val="128"/>
      </rPr>
      <t>「支店等名称」は、「商号又は名称」から記載</t>
    </r>
    <r>
      <rPr>
        <sz val="10"/>
        <rFont val="ＭＳ Ｐ明朝"/>
        <family val="1"/>
        <charset val="128"/>
      </rPr>
      <t>してください。</t>
    </r>
    <rPh sb="5" eb="7">
      <t>シテン</t>
    </rPh>
    <rPh sb="7" eb="8">
      <t>トウ</t>
    </rPh>
    <rPh sb="8" eb="10">
      <t>メイショウ</t>
    </rPh>
    <rPh sb="14" eb="16">
      <t>ショウゴウ</t>
    </rPh>
    <rPh sb="16" eb="17">
      <t>マタ</t>
    </rPh>
    <rPh sb="18" eb="20">
      <t>メイショウ</t>
    </rPh>
    <rPh sb="23" eb="25">
      <t>キサイ</t>
    </rPh>
    <phoneticPr fontId="2"/>
  </si>
  <si>
    <t>　軽印刷、平版印刷又はフォーム印刷の入札参加を希望するが、印刷機械を所持していない場合は、右欄に◯を付し→</t>
    <rPh sb="1" eb="2">
      <t>ケイ</t>
    </rPh>
    <rPh sb="2" eb="4">
      <t>インサツ</t>
    </rPh>
    <rPh sb="5" eb="7">
      <t>ヘイハン</t>
    </rPh>
    <rPh sb="7" eb="9">
      <t>インサツ</t>
    </rPh>
    <rPh sb="9" eb="10">
      <t>マタ</t>
    </rPh>
    <rPh sb="15" eb="17">
      <t>インサツ</t>
    </rPh>
    <rPh sb="18" eb="20">
      <t>ニュウサツ</t>
    </rPh>
    <rPh sb="20" eb="22">
      <t>サンカ</t>
    </rPh>
    <rPh sb="23" eb="25">
      <t>キボウ</t>
    </rPh>
    <rPh sb="29" eb="31">
      <t>インサツ</t>
    </rPh>
    <rPh sb="31" eb="33">
      <t>キカイ</t>
    </rPh>
    <rPh sb="34" eb="36">
      <t>ショジ</t>
    </rPh>
    <rPh sb="41" eb="43">
      <t>バアイ</t>
    </rPh>
    <rPh sb="45" eb="46">
      <t>ミギ</t>
    </rPh>
    <rPh sb="46" eb="47">
      <t>ラン</t>
    </rPh>
    <rPh sb="50" eb="51">
      <t>フ</t>
    </rPh>
    <phoneticPr fontId="2"/>
  </si>
  <si>
    <t>　　 認証等の更新後、R5.4.1以降に 変更届を提出してください。</t>
    <phoneticPr fontId="2"/>
  </si>
  <si>
    <r>
      <t>注　有効期限が</t>
    </r>
    <r>
      <rPr>
        <u/>
        <sz val="10"/>
        <rFont val="ＭＳ Ｐ明朝"/>
        <family val="1"/>
        <charset val="128"/>
      </rPr>
      <t>R5.3.31以前のものは登録できません</t>
    </r>
    <r>
      <rPr>
        <sz val="10"/>
        <rFont val="ＭＳ Ｐ明朝"/>
        <family val="1"/>
        <charset val="128"/>
      </rPr>
      <t>。有効期限を確認した上で記載してください。</t>
    </r>
    <rPh sb="0" eb="1">
      <t>チュウ</t>
    </rPh>
    <rPh sb="2" eb="4">
      <t>ユウコウ</t>
    </rPh>
    <rPh sb="4" eb="6">
      <t>キゲン</t>
    </rPh>
    <rPh sb="14" eb="16">
      <t>イゼン</t>
    </rPh>
    <rPh sb="20" eb="22">
      <t>トウロク</t>
    </rPh>
    <rPh sb="28" eb="30">
      <t>ユウコウ</t>
    </rPh>
    <rPh sb="30" eb="32">
      <t>キゲン</t>
    </rPh>
    <rPh sb="33" eb="35">
      <t>カクニン</t>
    </rPh>
    <rPh sb="37" eb="38">
      <t>ウエ</t>
    </rPh>
    <rPh sb="39" eb="41">
      <t>キサイ</t>
    </rPh>
    <phoneticPr fontId="2"/>
  </si>
  <si>
    <r>
      <t xml:space="preserve">加入していない場合、理由を記入してください。
</t>
    </r>
    <r>
      <rPr>
        <sz val="9"/>
        <rFont val="ＭＳ Ｐゴシック"/>
        <family val="3"/>
        <charset val="128"/>
      </rPr>
      <t>（例：労働時間が少ないので対象者に含まれない）</t>
    </r>
    <rPh sb="0" eb="2">
      <t>カニュウ</t>
    </rPh>
    <rPh sb="7" eb="9">
      <t>バアイ</t>
    </rPh>
    <rPh sb="10" eb="12">
      <t>リユウ</t>
    </rPh>
    <rPh sb="13" eb="15">
      <t>キニュウ</t>
    </rPh>
    <rPh sb="24" eb="25">
      <t>レイ</t>
    </rPh>
    <rPh sb="26" eb="28">
      <t>ロウドウ</t>
    </rPh>
    <rPh sb="28" eb="30">
      <t>ジカン</t>
    </rPh>
    <rPh sb="31" eb="32">
      <t>スク</t>
    </rPh>
    <rPh sb="36" eb="39">
      <t>タイショウシャ</t>
    </rPh>
    <rPh sb="40" eb="41">
      <t>フク</t>
    </rPh>
    <phoneticPr fontId="2"/>
  </si>
  <si>
    <t>加入して　　　　　　　　いる</t>
    <rPh sb="0" eb="2">
      <t>カニュウ</t>
    </rPh>
    <phoneticPr fontId="2"/>
  </si>
  <si>
    <t>加入して　　　　　　　　いない</t>
    <rPh sb="0" eb="2">
      <t>カニュウ</t>
    </rPh>
    <phoneticPr fontId="2"/>
  </si>
  <si>
    <r>
      <t xml:space="preserve">加入していない場合、理由を記入してください。
</t>
    </r>
    <r>
      <rPr>
        <sz val="9"/>
        <rFont val="ＭＳ Ｐゴシック"/>
        <family val="3"/>
        <charset val="128"/>
      </rPr>
      <t>（例：雇用している従業員がいないため）</t>
    </r>
    <rPh sb="0" eb="2">
      <t>カニュウ</t>
    </rPh>
    <rPh sb="7" eb="9">
      <t>バアイ</t>
    </rPh>
    <rPh sb="10" eb="12">
      <t>リユウ</t>
    </rPh>
    <rPh sb="13" eb="15">
      <t>キニュウ</t>
    </rPh>
    <rPh sb="24" eb="25">
      <t>レイ</t>
    </rPh>
    <rPh sb="26" eb="28">
      <t>コヨウ</t>
    </rPh>
    <rPh sb="32" eb="35">
      <t>ジュウギョウイン</t>
    </rPh>
    <phoneticPr fontId="2"/>
  </si>
  <si>
    <t>遵守して　　　　　いる</t>
    <rPh sb="0" eb="2">
      <t>ジュンシュ</t>
    </rPh>
    <phoneticPr fontId="2"/>
  </si>
  <si>
    <t>遵守して　　　　　　　　　いない</t>
    <rPh sb="0" eb="2">
      <t>ジュンシュ</t>
    </rPh>
    <phoneticPr fontId="2"/>
  </si>
  <si>
    <t>行って　　　　　　いる</t>
    <rPh sb="0" eb="1">
      <t>オコナ</t>
    </rPh>
    <phoneticPr fontId="2"/>
  </si>
  <si>
    <t>行って　　　　　　　いない</t>
    <rPh sb="0" eb="1">
      <t>オコナ</t>
    </rPh>
    <phoneticPr fontId="2"/>
  </si>
  <si>
    <t>該当ありの場合、内容を記入してください。</t>
    <rPh sb="0" eb="2">
      <t>ガイトウ</t>
    </rPh>
    <rPh sb="5" eb="7">
      <t>バアイ</t>
    </rPh>
    <rPh sb="8" eb="10">
      <t>ナイヨウ</t>
    </rPh>
    <rPh sb="11" eb="13">
      <t>キニュウ</t>
    </rPh>
    <phoneticPr fontId="2"/>
  </si>
  <si>
    <t xml:space="preserve">
過去１年間における指名停止措置要領第２条各号への該当</t>
    <rPh sb="1" eb="3">
      <t>カコ</t>
    </rPh>
    <rPh sb="4" eb="6">
      <t>ネンカン</t>
    </rPh>
    <rPh sb="10" eb="12">
      <t>シメイ</t>
    </rPh>
    <rPh sb="12" eb="14">
      <t>テイシ</t>
    </rPh>
    <rPh sb="14" eb="16">
      <t>ソチ</t>
    </rPh>
    <rPh sb="16" eb="18">
      <t>ヨウリョウ</t>
    </rPh>
    <rPh sb="18" eb="19">
      <t>ダイ</t>
    </rPh>
    <rPh sb="20" eb="21">
      <t>ジョウ</t>
    </rPh>
    <rPh sb="21" eb="23">
      <t>カクゴウ</t>
    </rPh>
    <rPh sb="25" eb="27">
      <t>ガイトウ</t>
    </rPh>
    <phoneticPr fontId="2"/>
  </si>
  <si>
    <t>提　出　書　類</t>
    <rPh sb="0" eb="1">
      <t>ツツミ</t>
    </rPh>
    <rPh sb="2" eb="3">
      <t>デ</t>
    </rPh>
    <rPh sb="4" eb="5">
      <t>ショ</t>
    </rPh>
    <rPh sb="6" eb="7">
      <t>タグイ</t>
    </rPh>
    <phoneticPr fontId="2"/>
  </si>
  <si>
    <t>法人</t>
    <rPh sb="0" eb="2">
      <t>ホウジン</t>
    </rPh>
    <phoneticPr fontId="2"/>
  </si>
  <si>
    <t>個人</t>
    <rPh sb="0" eb="2">
      <t>コジン</t>
    </rPh>
    <phoneticPr fontId="2"/>
  </si>
  <si>
    <t>備考</t>
    <rPh sb="0" eb="2">
      <t>ビコウ</t>
    </rPh>
    <phoneticPr fontId="2"/>
  </si>
  <si>
    <t>◎</t>
    <phoneticPr fontId="2"/>
  </si>
  <si>
    <t>（個人事業主は記載しない。）</t>
    <rPh sb="7" eb="9">
      <t>キサイ</t>
    </rPh>
    <phoneticPr fontId="2"/>
  </si>
  <si>
    <t>物品入札参加資格審査申請書記載要領</t>
    <phoneticPr fontId="2"/>
  </si>
  <si>
    <t>弥彦村</t>
    <rPh sb="0" eb="2">
      <t>ヤヒコ</t>
    </rPh>
    <rPh sb="2" eb="3">
      <t>ムラ</t>
    </rPh>
    <phoneticPr fontId="2"/>
  </si>
  <si>
    <t>【全般的事項】</t>
    <rPh sb="1" eb="4">
      <t>ゼンパンテキ</t>
    </rPh>
    <rPh sb="4" eb="6">
      <t>ジコウ</t>
    </rPh>
    <phoneticPr fontId="2"/>
  </si>
  <si>
    <t>申請書の提出期間</t>
  </si>
  <si>
    <t>資格の有効期間</t>
  </si>
  <si>
    <t>申請方法</t>
    <rPh sb="0" eb="2">
      <t>シンセイ</t>
    </rPh>
    <rPh sb="2" eb="4">
      <t>ホウホウ</t>
    </rPh>
    <phoneticPr fontId="2"/>
  </si>
  <si>
    <r>
      <t xml:space="preserve">郵送もしくは持参
持参の場合、平日午前８時30分から午後５時15分までに持参してください。
</t>
    </r>
    <r>
      <rPr>
        <b/>
        <sz val="11"/>
        <rFont val="ＭＳ 明朝"/>
        <family val="1"/>
        <charset val="128"/>
      </rPr>
      <t>※必ずA4紙ファイル（フラットファイル）に綴じた上で提出してください。</t>
    </r>
    <rPh sb="0" eb="2">
      <t>ユウソウ</t>
    </rPh>
    <rPh sb="6" eb="8">
      <t>ジサン</t>
    </rPh>
    <rPh sb="9" eb="11">
      <t>ジサン</t>
    </rPh>
    <rPh sb="12" eb="14">
      <t>バアイ</t>
    </rPh>
    <rPh sb="15" eb="17">
      <t>ヘイジツ</t>
    </rPh>
    <rPh sb="17" eb="19">
      <t>ゴゼン</t>
    </rPh>
    <rPh sb="20" eb="21">
      <t>ジ</t>
    </rPh>
    <rPh sb="23" eb="24">
      <t>フン</t>
    </rPh>
    <rPh sb="26" eb="28">
      <t>ゴゴ</t>
    </rPh>
    <rPh sb="29" eb="30">
      <t>ジ</t>
    </rPh>
    <rPh sb="32" eb="33">
      <t>フン</t>
    </rPh>
    <rPh sb="36" eb="38">
      <t>ジサン</t>
    </rPh>
    <rPh sb="47" eb="48">
      <t>カナラ</t>
    </rPh>
    <rPh sb="51" eb="52">
      <t>カミ</t>
    </rPh>
    <rPh sb="67" eb="68">
      <t>ト</t>
    </rPh>
    <rPh sb="70" eb="71">
      <t>ウエ</t>
    </rPh>
    <rPh sb="72" eb="74">
      <t>テイシュツ</t>
    </rPh>
    <phoneticPr fontId="2"/>
  </si>
  <si>
    <t>提出先</t>
    <rPh sb="0" eb="2">
      <t>テイシュツ</t>
    </rPh>
    <rPh sb="2" eb="3">
      <t>サキ</t>
    </rPh>
    <phoneticPr fontId="2"/>
  </si>
  <si>
    <t>【提出書類及び添付書類】</t>
    <rPh sb="1" eb="3">
      <t>テイシュツ</t>
    </rPh>
    <rPh sb="3" eb="5">
      <t>ショルイ</t>
    </rPh>
    <rPh sb="5" eb="6">
      <t>オヨ</t>
    </rPh>
    <rPh sb="7" eb="9">
      <t>テンプ</t>
    </rPh>
    <rPh sb="9" eb="11">
      <t>ショルイ</t>
    </rPh>
    <phoneticPr fontId="2"/>
  </si>
  <si>
    <t>　提出書類等一覧シートにて確認してください。</t>
    <rPh sb="1" eb="3">
      <t>テイシュツ</t>
    </rPh>
    <rPh sb="3" eb="5">
      <t>ショルイ</t>
    </rPh>
    <rPh sb="5" eb="6">
      <t>トウ</t>
    </rPh>
    <rPh sb="6" eb="8">
      <t>イチラン</t>
    </rPh>
    <rPh sb="13" eb="15">
      <t>カクニン</t>
    </rPh>
    <phoneticPr fontId="2"/>
  </si>
  <si>
    <t>【各様式の記載方法】</t>
    <rPh sb="1" eb="4">
      <t>カクヨウシキ</t>
    </rPh>
    <rPh sb="5" eb="7">
      <t>キサイ</t>
    </rPh>
    <rPh sb="7" eb="9">
      <t>ホウホウ</t>
    </rPh>
    <phoneticPr fontId="2"/>
  </si>
  <si>
    <t>　新潟県物品入札参加資格申請要領を参考にしてください。</t>
    <rPh sb="1" eb="4">
      <t>ニイガタケン</t>
    </rPh>
    <rPh sb="4" eb="6">
      <t>ブッピン</t>
    </rPh>
    <rPh sb="6" eb="8">
      <t>ニュウサツ</t>
    </rPh>
    <rPh sb="8" eb="10">
      <t>サンカ</t>
    </rPh>
    <rPh sb="10" eb="12">
      <t>シカク</t>
    </rPh>
    <rPh sb="12" eb="14">
      <t>シンセイ</t>
    </rPh>
    <rPh sb="14" eb="16">
      <t>ヨウリョウ</t>
    </rPh>
    <rPh sb="17" eb="19">
      <t>サンコウ</t>
    </rPh>
    <phoneticPr fontId="2"/>
  </si>
  <si>
    <t>【申請内容に変更があった場合】</t>
    <rPh sb="1" eb="3">
      <t>シンセイ</t>
    </rPh>
    <rPh sb="3" eb="5">
      <t>ナイヨウ</t>
    </rPh>
    <rPh sb="6" eb="8">
      <t>ヘンコウ</t>
    </rPh>
    <rPh sb="12" eb="14">
      <t>バアイ</t>
    </rPh>
    <phoneticPr fontId="2"/>
  </si>
  <si>
    <t>　入札参加資格申請を行った内容に変更があった場合、変更届出書（様式２）に変更内容を記載の上、必要な書類と併せて提出してください。</t>
    <rPh sb="1" eb="3">
      <t>ニュウサツ</t>
    </rPh>
    <rPh sb="3" eb="5">
      <t>サンカ</t>
    </rPh>
    <rPh sb="5" eb="7">
      <t>シカク</t>
    </rPh>
    <rPh sb="7" eb="9">
      <t>シンセイ</t>
    </rPh>
    <rPh sb="10" eb="11">
      <t>オコナ</t>
    </rPh>
    <rPh sb="13" eb="15">
      <t>ナイヨウ</t>
    </rPh>
    <rPh sb="16" eb="18">
      <t>ヘンコウ</t>
    </rPh>
    <rPh sb="22" eb="24">
      <t>バアイ</t>
    </rPh>
    <rPh sb="25" eb="27">
      <t>ヘンコウ</t>
    </rPh>
    <rPh sb="27" eb="28">
      <t>トド</t>
    </rPh>
    <rPh sb="28" eb="29">
      <t>デ</t>
    </rPh>
    <rPh sb="29" eb="30">
      <t>ショ</t>
    </rPh>
    <rPh sb="31" eb="33">
      <t>ヨウシキ</t>
    </rPh>
    <rPh sb="36" eb="38">
      <t>ヘンコウ</t>
    </rPh>
    <rPh sb="38" eb="40">
      <t>ナイヨウ</t>
    </rPh>
    <rPh sb="41" eb="43">
      <t>キサイ</t>
    </rPh>
    <rPh sb="44" eb="45">
      <t>ウエ</t>
    </rPh>
    <rPh sb="46" eb="48">
      <t>ヒツヨウ</t>
    </rPh>
    <rPh sb="49" eb="51">
      <t>ショルイ</t>
    </rPh>
    <rPh sb="52" eb="53">
      <t>アワ</t>
    </rPh>
    <rPh sb="55" eb="57">
      <t>テイシュツ</t>
    </rPh>
    <phoneticPr fontId="2"/>
  </si>
  <si>
    <t>【解散又は廃業したとき】</t>
    <rPh sb="1" eb="3">
      <t>カイサン</t>
    </rPh>
    <rPh sb="3" eb="4">
      <t>マタ</t>
    </rPh>
    <rPh sb="5" eb="7">
      <t>ハイギョウ</t>
    </rPh>
    <phoneticPr fontId="2"/>
  </si>
  <si>
    <t>　入札参加資格者が解散又は廃業したときは、速やかに廃業等届出書（様式３）を提出してください。</t>
    <rPh sb="1" eb="3">
      <t>ニュウサツ</t>
    </rPh>
    <rPh sb="3" eb="5">
      <t>サンカ</t>
    </rPh>
    <rPh sb="5" eb="7">
      <t>シカク</t>
    </rPh>
    <rPh sb="7" eb="8">
      <t>シャ</t>
    </rPh>
    <rPh sb="9" eb="11">
      <t>カイサン</t>
    </rPh>
    <rPh sb="11" eb="12">
      <t>マタ</t>
    </rPh>
    <rPh sb="13" eb="15">
      <t>ハイギョウ</t>
    </rPh>
    <rPh sb="21" eb="22">
      <t>スミ</t>
    </rPh>
    <rPh sb="25" eb="28">
      <t>ハイギョウトウ</t>
    </rPh>
    <rPh sb="28" eb="29">
      <t>トド</t>
    </rPh>
    <rPh sb="29" eb="30">
      <t>デ</t>
    </rPh>
    <rPh sb="30" eb="31">
      <t>ショ</t>
    </rPh>
    <rPh sb="32" eb="34">
      <t>ヨウシキ</t>
    </rPh>
    <rPh sb="37" eb="39">
      <t>テイシュツ</t>
    </rPh>
    <phoneticPr fontId="2"/>
  </si>
  <si>
    <t>令和５・６・７年度</t>
    <rPh sb="0" eb="2">
      <t>レイワ</t>
    </rPh>
    <phoneticPr fontId="2"/>
  </si>
  <si>
    <t>令和５年４月１日から令和８年３月３１日まで
（随時申請の場合）受付日から令和８年３月３１日まで</t>
    <rPh sb="0" eb="2">
      <t>レイワ</t>
    </rPh>
    <rPh sb="10" eb="12">
      <t>レイワ</t>
    </rPh>
    <rPh sb="36" eb="38">
      <t>レイワ</t>
    </rPh>
    <phoneticPr fontId="2"/>
  </si>
  <si>
    <t>　掲載URL：https://www.pref.niigata.lg.jp/site/suitou/5buppin.html</t>
    <rPh sb="1" eb="3">
      <t>ケイサイ</t>
    </rPh>
    <phoneticPr fontId="2"/>
  </si>
  <si>
    <t>【添付書類一覧表（Ｒ５～・物品）】　</t>
    <rPh sb="1" eb="3">
      <t>テンプ</t>
    </rPh>
    <rPh sb="3" eb="5">
      <t>ショルイ</t>
    </rPh>
    <rPh sb="5" eb="7">
      <t>イチラン</t>
    </rPh>
    <rPh sb="7" eb="8">
      <t>ヒョウ</t>
    </rPh>
    <rPh sb="13" eb="15">
      <t>ブッピン</t>
    </rPh>
    <phoneticPr fontId="2"/>
  </si>
  <si>
    <t>商号又は名称：</t>
    <rPh sb="0" eb="2">
      <t>ショウゴウ</t>
    </rPh>
    <rPh sb="2" eb="3">
      <t>マタ</t>
    </rPh>
    <rPh sb="4" eb="6">
      <t>メイショウ</t>
    </rPh>
    <phoneticPr fontId="2"/>
  </si>
  <si>
    <r>
      <rPr>
        <sz val="11"/>
        <rFont val="メイリオ"/>
        <family val="3"/>
        <charset val="128"/>
      </rPr>
      <t>※この用紙を記入し、</t>
    </r>
    <r>
      <rPr>
        <b/>
        <u/>
        <sz val="11"/>
        <rFont val="メイリオ"/>
        <family val="3"/>
        <charset val="128"/>
      </rPr>
      <t>添付書類と併せて提出</t>
    </r>
    <r>
      <rPr>
        <sz val="11"/>
        <rFont val="メイリオ"/>
        <family val="3"/>
        <charset val="128"/>
      </rPr>
      <t>してください。</t>
    </r>
    <rPh sb="3" eb="5">
      <t>ヨウシ</t>
    </rPh>
    <rPh sb="6" eb="8">
      <t>キニュウ</t>
    </rPh>
    <rPh sb="10" eb="12">
      <t>テンプ</t>
    </rPh>
    <rPh sb="12" eb="14">
      <t>ショルイ</t>
    </rPh>
    <rPh sb="15" eb="16">
      <t>アワ</t>
    </rPh>
    <rPh sb="18" eb="20">
      <t>テイシュツ</t>
    </rPh>
    <phoneticPr fontId="2"/>
  </si>
  <si>
    <r>
      <t>※提出前に</t>
    </r>
    <r>
      <rPr>
        <b/>
        <u/>
        <sz val="11"/>
        <rFont val="メイリオ"/>
        <family val="3"/>
        <charset val="128"/>
      </rPr>
      <t>書類一式の写しを取り、貴社控えとして保管</t>
    </r>
    <r>
      <rPr>
        <sz val="11"/>
        <rFont val="メイリオ"/>
        <family val="3"/>
        <charset val="128"/>
      </rPr>
      <t>してください。</t>
    </r>
    <rPh sb="1" eb="3">
      <t>テイシュツ</t>
    </rPh>
    <rPh sb="3" eb="4">
      <t>マエ</t>
    </rPh>
    <rPh sb="5" eb="7">
      <t>ショルイ</t>
    </rPh>
    <rPh sb="7" eb="9">
      <t>イッシキ</t>
    </rPh>
    <rPh sb="10" eb="11">
      <t>ウツ</t>
    </rPh>
    <rPh sb="13" eb="14">
      <t>ト</t>
    </rPh>
    <rPh sb="16" eb="18">
      <t>キシャ</t>
    </rPh>
    <rPh sb="18" eb="19">
      <t>ヒカ</t>
    </rPh>
    <rPh sb="23" eb="25">
      <t>ホカン</t>
    </rPh>
    <phoneticPr fontId="2"/>
  </si>
  <si>
    <t>チェック欄</t>
    <rPh sb="4" eb="5">
      <t>ラン</t>
    </rPh>
    <phoneticPr fontId="2"/>
  </si>
  <si>
    <t>◎：必ず提出する書類　　○：該当する場合に提出する書類</t>
    <rPh sb="2" eb="3">
      <t>カナラ</t>
    </rPh>
    <rPh sb="4" eb="6">
      <t>テイシュツ</t>
    </rPh>
    <rPh sb="8" eb="10">
      <t>ショルイ</t>
    </rPh>
    <phoneticPr fontId="2"/>
  </si>
  <si>
    <t>第１号様式別紙７「誓約書」</t>
    <rPh sb="0" eb="1">
      <t>ダイ</t>
    </rPh>
    <rPh sb="2" eb="3">
      <t>ゴウ</t>
    </rPh>
    <rPh sb="3" eb="5">
      <t>ヨウシキ</t>
    </rPh>
    <rPh sb="5" eb="7">
      <t>ベッシ</t>
    </rPh>
    <rPh sb="9" eb="12">
      <t>セイヤクショ</t>
    </rPh>
    <phoneticPr fontId="2"/>
  </si>
  <si>
    <t>第１号様式別紙８「役員等に関する調書」</t>
    <rPh sb="0" eb="1">
      <t>ダイ</t>
    </rPh>
    <rPh sb="2" eb="3">
      <t>ゴウ</t>
    </rPh>
    <rPh sb="3" eb="5">
      <t>ヨウシキ</t>
    </rPh>
    <rPh sb="5" eb="7">
      <t>ベッシ</t>
    </rPh>
    <rPh sb="9" eb="12">
      <t>ヤクイントウ</t>
    </rPh>
    <rPh sb="13" eb="14">
      <t>カン</t>
    </rPh>
    <rPh sb="16" eb="18">
      <t>チョウショ</t>
    </rPh>
    <phoneticPr fontId="2"/>
  </si>
  <si>
    <t>個人事業主又は法人の役員全てについて要記入</t>
  </si>
  <si>
    <r>
      <rPr>
        <sz val="12"/>
        <rFont val="ＭＳ 明朝"/>
        <family val="1"/>
        <charset val="128"/>
      </rPr>
      <t>第１号様式別紙９「承継等</t>
    </r>
    <r>
      <rPr>
        <sz val="10"/>
        <rFont val="ＭＳ 明朝"/>
        <family val="1"/>
        <charset val="128"/>
      </rPr>
      <t>（事業（営業）譲渡、合併、分割、法人設立）</t>
    </r>
    <r>
      <rPr>
        <sz val="12"/>
        <rFont val="ＭＳ 明朝"/>
        <family val="1"/>
        <charset val="128"/>
      </rPr>
      <t>に関する事項」</t>
    </r>
    <rPh sb="0" eb="1">
      <t>ダイ</t>
    </rPh>
    <rPh sb="2" eb="3">
      <t>ゴウ</t>
    </rPh>
    <rPh sb="3" eb="5">
      <t>ヨウシキ</t>
    </rPh>
    <rPh sb="5" eb="7">
      <t>ベッシ</t>
    </rPh>
    <rPh sb="9" eb="11">
      <t>ショウケイ</t>
    </rPh>
    <rPh sb="11" eb="12">
      <t>ナド</t>
    </rPh>
    <rPh sb="13" eb="15">
      <t>ジギョウ</t>
    </rPh>
    <rPh sb="16" eb="18">
      <t>エイギョウ</t>
    </rPh>
    <rPh sb="19" eb="21">
      <t>ジョウト</t>
    </rPh>
    <rPh sb="22" eb="24">
      <t>ガッペイ</t>
    </rPh>
    <rPh sb="25" eb="27">
      <t>ブンカツ</t>
    </rPh>
    <rPh sb="28" eb="30">
      <t>ホウジン</t>
    </rPh>
    <rPh sb="30" eb="32">
      <t>セツリツ</t>
    </rPh>
    <rPh sb="34" eb="35">
      <t>カン</t>
    </rPh>
    <rPh sb="37" eb="39">
      <t>ジコウ</t>
    </rPh>
    <phoneticPr fontId="2"/>
  </si>
  <si>
    <t>法人設立の日（個人は事業開始の日）から申請日までの期間が１年に満たない場合のみ提出</t>
    <rPh sb="35" eb="37">
      <t>バアイ</t>
    </rPh>
    <rPh sb="39" eb="41">
      <t>テイシュツ</t>
    </rPh>
    <phoneticPr fontId="2"/>
  </si>
  <si>
    <t>登記事項証明書（履歴事項全部証明書）</t>
    <rPh sb="0" eb="2">
      <t>トウキ</t>
    </rPh>
    <rPh sb="2" eb="4">
      <t>ジコウ</t>
    </rPh>
    <rPh sb="4" eb="7">
      <t>ショウメイショ</t>
    </rPh>
    <rPh sb="8" eb="10">
      <t>リレキ</t>
    </rPh>
    <rPh sb="10" eb="12">
      <t>ジコウ</t>
    </rPh>
    <rPh sb="12" eb="14">
      <t>ゼンブ</t>
    </rPh>
    <rPh sb="14" eb="17">
      <t>ショウメイショ</t>
    </rPh>
    <phoneticPr fontId="2"/>
  </si>
  <si>
    <r>
      <t>申請日前</t>
    </r>
    <r>
      <rPr>
        <u/>
        <sz val="11"/>
        <rFont val="ＭＳ 明朝"/>
        <family val="1"/>
        <charset val="128"/>
      </rPr>
      <t>３か月以内</t>
    </r>
    <r>
      <rPr>
        <sz val="11"/>
        <rFont val="ＭＳ 明朝"/>
        <family val="1"/>
        <charset val="128"/>
      </rPr>
      <t>に発行されたもの</t>
    </r>
    <rPh sb="0" eb="2">
      <t>シンセイ</t>
    </rPh>
    <rPh sb="2" eb="3">
      <t>ビ</t>
    </rPh>
    <rPh sb="3" eb="4">
      <t>マエ</t>
    </rPh>
    <rPh sb="6" eb="7">
      <t>ゲツ</t>
    </rPh>
    <rPh sb="7" eb="9">
      <t>イナイ</t>
    </rPh>
    <rPh sb="10" eb="12">
      <t>ハッコウ</t>
    </rPh>
    <phoneticPr fontId="2"/>
  </si>
  <si>
    <r>
      <t>身分証明書</t>
    </r>
    <r>
      <rPr>
        <sz val="11"/>
        <rFont val="ＭＳ 明朝"/>
        <family val="1"/>
        <charset val="128"/>
      </rPr>
      <t>（本籍地の市町村長が発行したもの）</t>
    </r>
    <rPh sb="0" eb="2">
      <t>ミブン</t>
    </rPh>
    <rPh sb="2" eb="5">
      <t>ショウメイショ</t>
    </rPh>
    <rPh sb="6" eb="9">
      <t>ホンセキチ</t>
    </rPh>
    <rPh sb="10" eb="12">
      <t>シチョウ</t>
    </rPh>
    <rPh sb="12" eb="14">
      <t>ソンチョウ</t>
    </rPh>
    <rPh sb="15" eb="17">
      <t>ハッコウ</t>
    </rPh>
    <phoneticPr fontId="2"/>
  </si>
  <si>
    <t>ISO9000シリーズ、14000シリーズ、27000シリーズの登録証の写し</t>
    <rPh sb="32" eb="34">
      <t>トウロク</t>
    </rPh>
    <rPh sb="34" eb="35">
      <t>ショウ</t>
    </rPh>
    <rPh sb="36" eb="37">
      <t>ウツ</t>
    </rPh>
    <phoneticPr fontId="2"/>
  </si>
  <si>
    <t>認証を受けている場合のみ提出
(R5.4.1以降有効なもの）</t>
    <rPh sb="0" eb="2">
      <t>ニンショウ</t>
    </rPh>
    <rPh sb="3" eb="4">
      <t>ウ</t>
    </rPh>
    <rPh sb="8" eb="10">
      <t>バアイ</t>
    </rPh>
    <rPh sb="12" eb="14">
      <t>テイシュツ</t>
    </rPh>
    <rPh sb="22" eb="24">
      <t>イコウ</t>
    </rPh>
    <rPh sb="24" eb="26">
      <t>ユウコウ</t>
    </rPh>
    <phoneticPr fontId="2"/>
  </si>
  <si>
    <t>プライバシーマーク使用許諾証の写し</t>
    <rPh sb="9" eb="11">
      <t>シヨウ</t>
    </rPh>
    <rPh sb="11" eb="13">
      <t>キョダク</t>
    </rPh>
    <rPh sb="13" eb="14">
      <t>ショウ</t>
    </rPh>
    <rPh sb="15" eb="16">
      <t>ウツ</t>
    </rPh>
    <phoneticPr fontId="2"/>
  </si>
  <si>
    <t>納税証明書　</t>
    <rPh sb="0" eb="2">
      <t>ノウゼイ</t>
    </rPh>
    <rPh sb="2" eb="5">
      <t>ショウメイショ</t>
    </rPh>
    <phoneticPr fontId="2"/>
  </si>
  <si>
    <r>
      <t>・「</t>
    </r>
    <r>
      <rPr>
        <u/>
        <sz val="10"/>
        <rFont val="ＭＳ 明朝"/>
        <family val="1"/>
        <charset val="128"/>
      </rPr>
      <t>未納がない</t>
    </r>
    <r>
      <rPr>
        <sz val="10"/>
        <rFont val="ＭＳ 明朝"/>
        <family val="1"/>
        <charset val="128"/>
      </rPr>
      <t>」
　旨の証明書</t>
    </r>
    <phoneticPr fontId="2"/>
  </si>
  <si>
    <t>法人税の納税証明書</t>
    <phoneticPr fontId="2"/>
  </si>
  <si>
    <t>・法人の場合
　納税証明書「その３の３」
・個人の場合
　納税証明書「その３の２」</t>
    <rPh sb="4" eb="6">
      <t>バアイ</t>
    </rPh>
    <rPh sb="25" eb="27">
      <t>バアイ</t>
    </rPh>
    <phoneticPr fontId="2"/>
  </si>
  <si>
    <r>
      <t>・申請日前</t>
    </r>
    <r>
      <rPr>
        <u/>
        <sz val="10"/>
        <rFont val="ＭＳ 明朝"/>
        <family val="1"/>
        <charset val="128"/>
      </rPr>
      <t xml:space="preserve">３か月
</t>
    </r>
    <r>
      <rPr>
        <sz val="10"/>
        <rFont val="ＭＳ 明朝"/>
        <family val="1"/>
        <charset val="128"/>
      </rPr>
      <t>　</t>
    </r>
    <r>
      <rPr>
        <u/>
        <sz val="10"/>
        <rFont val="ＭＳ 明朝"/>
        <family val="1"/>
        <charset val="128"/>
      </rPr>
      <t>以内</t>
    </r>
    <r>
      <rPr>
        <sz val="10"/>
        <rFont val="ＭＳ 明朝"/>
        <family val="1"/>
        <charset val="128"/>
      </rPr>
      <t>に発行され
　たもの</t>
    </r>
    <phoneticPr fontId="2"/>
  </si>
  <si>
    <t>所得税の納税証明書</t>
    <phoneticPr fontId="2"/>
  </si>
  <si>
    <t>消費税及び地方消費税の納税証明書</t>
    <phoneticPr fontId="2"/>
  </si>
  <si>
    <t>営業許認可等の証明書の写し</t>
    <rPh sb="0" eb="2">
      <t>エイギョウ</t>
    </rPh>
    <rPh sb="2" eb="3">
      <t>モト</t>
    </rPh>
    <rPh sb="3" eb="5">
      <t>ニンカ</t>
    </rPh>
    <rPh sb="5" eb="6">
      <t>トウ</t>
    </rPh>
    <rPh sb="7" eb="10">
      <t>ショウメイショ</t>
    </rPh>
    <rPh sb="11" eb="12">
      <t>ウツ</t>
    </rPh>
    <phoneticPr fontId="2"/>
  </si>
  <si>
    <t>該当する場合のみ提出</t>
    <rPh sb="0" eb="2">
      <t>ガイトウ</t>
    </rPh>
    <rPh sb="4" eb="6">
      <t>バアイ</t>
    </rPh>
    <rPh sb="8" eb="10">
      <t>テイシュツ</t>
    </rPh>
    <phoneticPr fontId="2"/>
  </si>
  <si>
    <t>財務諸表等</t>
    <rPh sb="0" eb="2">
      <t>ザイム</t>
    </rPh>
    <rPh sb="2" eb="4">
      <t>ショヒョウ</t>
    </rPh>
    <rPh sb="4" eb="5">
      <t>トウ</t>
    </rPh>
    <phoneticPr fontId="2"/>
  </si>
  <si>
    <t>貸借対照表、損益計算書</t>
    <rPh sb="0" eb="2">
      <t>タイシャク</t>
    </rPh>
    <rPh sb="2" eb="5">
      <t>タイショウヒョウ</t>
    </rPh>
    <rPh sb="6" eb="8">
      <t>ソンエキ</t>
    </rPh>
    <rPh sb="8" eb="11">
      <t>ケイサンショ</t>
    </rPh>
    <phoneticPr fontId="2"/>
  </si>
  <si>
    <t>申請日直近の事業年度のもの</t>
    <rPh sb="0" eb="2">
      <t>シンセイ</t>
    </rPh>
    <rPh sb="2" eb="3">
      <t>ビ</t>
    </rPh>
    <rPh sb="3" eb="5">
      <t>チョッキン</t>
    </rPh>
    <rPh sb="6" eb="8">
      <t>ジギョウ</t>
    </rPh>
    <rPh sb="8" eb="10">
      <t>ネンド</t>
    </rPh>
    <phoneticPr fontId="2"/>
  </si>
  <si>
    <r>
      <rPr>
        <sz val="12"/>
        <rFont val="ＭＳ 明朝"/>
        <family val="1"/>
        <charset val="128"/>
      </rPr>
      <t>青色申告書 又はこれに準ずるもの</t>
    </r>
    <r>
      <rPr>
        <sz val="11"/>
        <rFont val="ＭＳ 明朝"/>
        <family val="1"/>
        <charset val="128"/>
      </rPr>
      <t xml:space="preserve">
</t>
    </r>
    <r>
      <rPr>
        <sz val="10"/>
        <rFont val="ＭＳ 明朝"/>
        <family val="1"/>
        <charset val="128"/>
      </rPr>
      <t>（資産負債調等）</t>
    </r>
    <rPh sb="0" eb="2">
      <t>アオイロ</t>
    </rPh>
    <rPh sb="2" eb="4">
      <t>シンコク</t>
    </rPh>
    <rPh sb="4" eb="5">
      <t>ショ</t>
    </rPh>
    <rPh sb="6" eb="7">
      <t>マタ</t>
    </rPh>
    <rPh sb="11" eb="12">
      <t>ジュン</t>
    </rPh>
    <rPh sb="18" eb="20">
      <t>シサン</t>
    </rPh>
    <rPh sb="20" eb="22">
      <t>フサイ</t>
    </rPh>
    <rPh sb="22" eb="23">
      <t>シラ</t>
    </rPh>
    <rPh sb="23" eb="24">
      <t>トウ</t>
    </rPh>
    <phoneticPr fontId="2"/>
  </si>
  <si>
    <t>承継等に関する書類</t>
    <rPh sb="0" eb="2">
      <t>ショウケイ</t>
    </rPh>
    <rPh sb="2" eb="3">
      <t>トウ</t>
    </rPh>
    <rPh sb="4" eb="5">
      <t>カン</t>
    </rPh>
    <rPh sb="7" eb="9">
      <t>ショルイ</t>
    </rPh>
    <phoneticPr fontId="2"/>
  </si>
  <si>
    <t>【第１号様式 別紙９（承継等）に該当する場合のみ提出】</t>
    <rPh sb="1" eb="2">
      <t>ダイ</t>
    </rPh>
    <rPh sb="3" eb="4">
      <t>ゴウ</t>
    </rPh>
    <rPh sb="4" eb="6">
      <t>ヨウシキ</t>
    </rPh>
    <rPh sb="16" eb="18">
      <t>ガイトウ</t>
    </rPh>
    <rPh sb="20" eb="22">
      <t>バアイ</t>
    </rPh>
    <rPh sb="24" eb="26">
      <t>テイシュツ</t>
    </rPh>
    <phoneticPr fontId="2"/>
  </si>
  <si>
    <t>事業譲渡の対象となった事業内容が確認できる書類</t>
    <rPh sb="0" eb="2">
      <t>ジギョウ</t>
    </rPh>
    <rPh sb="2" eb="4">
      <t>ジョウト</t>
    </rPh>
    <rPh sb="5" eb="7">
      <t>タイショウ</t>
    </rPh>
    <rPh sb="11" eb="13">
      <t>ジギョウ</t>
    </rPh>
    <rPh sb="13" eb="15">
      <t>ナイヨウ</t>
    </rPh>
    <rPh sb="16" eb="18">
      <t>カクニン</t>
    </rPh>
    <rPh sb="21" eb="23">
      <t>ショルイ</t>
    </rPh>
    <phoneticPr fontId="2"/>
  </si>
  <si>
    <t>合併（営業譲渡等）契約書の写し等</t>
    <rPh sb="0" eb="2">
      <t>ガッペイ</t>
    </rPh>
    <rPh sb="7" eb="8">
      <t>トウ</t>
    </rPh>
    <rPh sb="15" eb="16">
      <t>トウ</t>
    </rPh>
    <phoneticPr fontId="2"/>
  </si>
  <si>
    <t>分割の対象となった事業内容が確認できる書類</t>
    <rPh sb="0" eb="2">
      <t>ブンカツ</t>
    </rPh>
    <rPh sb="3" eb="5">
      <t>タイショウ</t>
    </rPh>
    <rPh sb="9" eb="11">
      <t>ジギョウ</t>
    </rPh>
    <rPh sb="11" eb="13">
      <t>ナイヨウ</t>
    </rPh>
    <rPh sb="14" eb="16">
      <t>カクニン</t>
    </rPh>
    <rPh sb="19" eb="21">
      <t>ショルイ</t>
    </rPh>
    <phoneticPr fontId="2"/>
  </si>
  <si>
    <t>株主総会の議事録の写し等</t>
    <rPh sb="0" eb="2">
      <t>カブヌシ</t>
    </rPh>
    <rPh sb="2" eb="4">
      <t>ソウカイ</t>
    </rPh>
    <rPh sb="5" eb="8">
      <t>ギジロク</t>
    </rPh>
    <rPh sb="9" eb="10">
      <t>ウツ</t>
    </rPh>
    <rPh sb="11" eb="12">
      <t>トウ</t>
    </rPh>
    <phoneticPr fontId="2"/>
  </si>
  <si>
    <t>相続のあった事実が確認できる書類</t>
    <rPh sb="0" eb="2">
      <t>ソウゾク</t>
    </rPh>
    <rPh sb="6" eb="8">
      <t>ジジツ</t>
    </rPh>
    <rPh sb="9" eb="11">
      <t>カクニン</t>
    </rPh>
    <rPh sb="14" eb="16">
      <t>ショルイ</t>
    </rPh>
    <phoneticPr fontId="2"/>
  </si>
  <si>
    <t>戸籍謄本及び除籍謄本</t>
    <rPh sb="0" eb="2">
      <t>コセキ</t>
    </rPh>
    <rPh sb="2" eb="4">
      <t>トウホン</t>
    </rPh>
    <rPh sb="4" eb="5">
      <t>オヨ</t>
    </rPh>
    <rPh sb="6" eb="8">
      <t>ジョセキ</t>
    </rPh>
    <rPh sb="8" eb="10">
      <t>トウホン</t>
    </rPh>
    <phoneticPr fontId="2"/>
  </si>
  <si>
    <t>⑮</t>
    <phoneticPr fontId="2"/>
  </si>
  <si>
    <t>法人番号が分かる書類</t>
    <rPh sb="0" eb="2">
      <t>ホウジン</t>
    </rPh>
    <rPh sb="2" eb="4">
      <t>バンゴウ</t>
    </rPh>
    <rPh sb="5" eb="6">
      <t>ワ</t>
    </rPh>
    <rPh sb="8" eb="10">
      <t>ショルイ</t>
    </rPh>
    <phoneticPr fontId="2"/>
  </si>
  <si>
    <t>「法人番号通知書の写し」又は「国税庁法人番号公表サイト」で自社を表示した画面のコピー</t>
    <rPh sb="1" eb="3">
      <t>ホウジン</t>
    </rPh>
    <rPh sb="3" eb="5">
      <t>バンゴウ</t>
    </rPh>
    <rPh sb="5" eb="8">
      <t>ツウチショ</t>
    </rPh>
    <rPh sb="9" eb="10">
      <t>ウツ</t>
    </rPh>
    <rPh sb="12" eb="13">
      <t>マタ</t>
    </rPh>
    <rPh sb="15" eb="18">
      <t>コクゼイチョウ</t>
    </rPh>
    <rPh sb="18" eb="20">
      <t>ホウジン</t>
    </rPh>
    <rPh sb="20" eb="22">
      <t>バンゴウ</t>
    </rPh>
    <rPh sb="22" eb="24">
      <t>コウヒョウ</t>
    </rPh>
    <rPh sb="29" eb="31">
      <t>ジシャ</t>
    </rPh>
    <rPh sb="32" eb="34">
      <t>ヒョウジ</t>
    </rPh>
    <rPh sb="36" eb="38">
      <t>ガメン</t>
    </rPh>
    <phoneticPr fontId="2"/>
  </si>
  <si>
    <t>⑯</t>
    <phoneticPr fontId="2"/>
  </si>
  <si>
    <t>第１号様式別紙１～３</t>
    <phoneticPr fontId="2"/>
  </si>
  <si>
    <t>第１号様式別紙４「営業種目表」</t>
    <phoneticPr fontId="2"/>
  </si>
  <si>
    <t>第１号様式別紙５「確認事項」</t>
    <phoneticPr fontId="2"/>
  </si>
  <si>
    <t>第１号様式別紙６「設備機械の保有状況」</t>
    <phoneticPr fontId="2"/>
  </si>
  <si>
    <t>「軽印刷」「平版印刷等」又は「フォーム印刷」を希望する場合のみ作成。
それ以外の場合は未記入のままとしてください。</t>
    <phoneticPr fontId="2"/>
  </si>
  <si>
    <t>物品の販売または物品の製造の請負</t>
    <rPh sb="0" eb="2">
      <t>ブッピン</t>
    </rPh>
    <rPh sb="3" eb="5">
      <t>ハンバイ</t>
    </rPh>
    <rPh sb="8" eb="10">
      <t>ブッピン</t>
    </rPh>
    <rPh sb="11" eb="13">
      <t>セイゾウ</t>
    </rPh>
    <rPh sb="14" eb="16">
      <t>ウケオイ</t>
    </rPh>
    <phoneticPr fontId="2"/>
  </si>
  <si>
    <t>２　業種及び従業員数</t>
    <rPh sb="2" eb="4">
      <t>ギョウシュ</t>
    </rPh>
    <rPh sb="4" eb="5">
      <t>オヨ</t>
    </rPh>
    <rPh sb="6" eb="9">
      <t>ジュウギョウイン</t>
    </rPh>
    <rPh sb="9" eb="10">
      <t>スウ</t>
    </rPh>
    <phoneticPr fontId="2"/>
  </si>
  <si>
    <t>３　設立年月日（法人：登記上の年月日）・事業開始年月日 (個人)</t>
    <rPh sb="2" eb="4">
      <t>セツリツ</t>
    </rPh>
    <rPh sb="4" eb="7">
      <t>ネンガッピ</t>
    </rPh>
    <rPh sb="8" eb="10">
      <t>ホウジン</t>
    </rPh>
    <rPh sb="11" eb="14">
      <t>トウキジョウ</t>
    </rPh>
    <rPh sb="15" eb="18">
      <t>ネンガッピ</t>
    </rPh>
    <rPh sb="20" eb="22">
      <t>ジギョウ</t>
    </rPh>
    <rPh sb="22" eb="24">
      <t>カイシ</t>
    </rPh>
    <rPh sb="24" eb="27">
      <t>ネンガッピ</t>
    </rPh>
    <rPh sb="29" eb="31">
      <t>コジン</t>
    </rPh>
    <phoneticPr fontId="2"/>
  </si>
  <si>
    <t>４　物品販売に係る営業許認可等</t>
    <rPh sb="2" eb="4">
      <t>ブッピン</t>
    </rPh>
    <rPh sb="4" eb="6">
      <t>ハンバイ</t>
    </rPh>
    <rPh sb="7" eb="8">
      <t>カカ</t>
    </rPh>
    <rPh sb="9" eb="11">
      <t>エイギョウ</t>
    </rPh>
    <rPh sb="11" eb="14">
      <t>キョニンカ</t>
    </rPh>
    <rPh sb="14" eb="15">
      <t>トウ</t>
    </rPh>
    <phoneticPr fontId="2"/>
  </si>
  <si>
    <t>５　経営状況等</t>
    <rPh sb="2" eb="4">
      <t>ケイエイ</t>
    </rPh>
    <rPh sb="4" eb="6">
      <t>ジョウキョウ</t>
    </rPh>
    <rPh sb="6" eb="7">
      <t>トウ</t>
    </rPh>
    <phoneticPr fontId="2"/>
  </si>
  <si>
    <r>
      <t>６　認証等の取得状況</t>
    </r>
    <r>
      <rPr>
        <b/>
        <sz val="10"/>
        <rFont val="ＭＳ Ｐゴシック"/>
        <family val="3"/>
        <charset val="128"/>
      </rPr>
      <t>（該当する項目を選択してください。）</t>
    </r>
    <rPh sb="2" eb="4">
      <t>ニンショウ</t>
    </rPh>
    <rPh sb="4" eb="5">
      <t>トウ</t>
    </rPh>
    <rPh sb="6" eb="8">
      <t>シュトク</t>
    </rPh>
    <rPh sb="8" eb="10">
      <t>ジョウキョウ</t>
    </rPh>
    <rPh sb="11" eb="13">
      <t>ガイトウ</t>
    </rPh>
    <rPh sb="15" eb="17">
      <t>コウモク</t>
    </rPh>
    <rPh sb="18" eb="20">
      <t>センタク</t>
    </rPh>
    <phoneticPr fontId="2"/>
  </si>
  <si>
    <r>
      <t>７　代理人の選定</t>
    </r>
    <r>
      <rPr>
        <b/>
        <sz val="10"/>
        <rFont val="ＭＳ Ｐゴシック"/>
        <family val="3"/>
        <charset val="128"/>
      </rPr>
      <t>（該当する項目を選択し、必要事項を記入してください。）</t>
    </r>
    <rPh sb="2" eb="5">
      <t>ダイリニン</t>
    </rPh>
    <rPh sb="6" eb="8">
      <t>センテイ</t>
    </rPh>
    <rPh sb="9" eb="11">
      <t>ガイトウ</t>
    </rPh>
    <rPh sb="13" eb="15">
      <t>コウモク</t>
    </rPh>
    <rPh sb="16" eb="18">
      <t>センタク</t>
    </rPh>
    <rPh sb="20" eb="22">
      <t>ヒツヨウ</t>
    </rPh>
    <rPh sb="22" eb="24">
      <t>ジコウ</t>
    </rPh>
    <rPh sb="25" eb="27">
      <t>キニュウ</t>
    </rPh>
    <phoneticPr fontId="2"/>
  </si>
  <si>
    <r>
      <t>８　入札通知書の送付先</t>
    </r>
    <r>
      <rPr>
        <b/>
        <sz val="10"/>
        <rFont val="ＭＳ Ｐゴシック"/>
        <family val="3"/>
        <charset val="128"/>
      </rPr>
      <t>（指定する送付先１つを選択し、「その他住所」の場合は必要事項を記入してください。）</t>
    </r>
    <rPh sb="2" eb="4">
      <t>ニュウサツ</t>
    </rPh>
    <rPh sb="4" eb="6">
      <t>ツウチ</t>
    </rPh>
    <rPh sb="6" eb="7">
      <t>ショ</t>
    </rPh>
    <rPh sb="8" eb="10">
      <t>ソウフ</t>
    </rPh>
    <rPh sb="10" eb="11">
      <t>サキ</t>
    </rPh>
    <rPh sb="12" eb="14">
      <t>シテイ</t>
    </rPh>
    <rPh sb="16" eb="19">
      <t>ソウフサキ</t>
    </rPh>
    <rPh sb="22" eb="24">
      <t>センタク</t>
    </rPh>
    <rPh sb="29" eb="30">
      <t>タ</t>
    </rPh>
    <rPh sb="30" eb="32">
      <t>ジュウショ</t>
    </rPh>
    <rPh sb="34" eb="36">
      <t>バアイ</t>
    </rPh>
    <rPh sb="37" eb="39">
      <t>ヒツヨウ</t>
    </rPh>
    <rPh sb="39" eb="41">
      <t>ジコウ</t>
    </rPh>
    <rPh sb="42" eb="44">
      <t>キニュウ</t>
    </rPh>
    <phoneticPr fontId="2"/>
  </si>
  <si>
    <t>※リースで参加を希望される場合は、［09雑類：14その他：99上記に該当しないもの]をチェックし、かっこ内に具体的な内容を</t>
    <rPh sb="5" eb="7">
      <t>サンカ</t>
    </rPh>
    <rPh sb="8" eb="10">
      <t>キボウ</t>
    </rPh>
    <rPh sb="13" eb="15">
      <t>バアイ</t>
    </rPh>
    <rPh sb="20" eb="21">
      <t>ザツ</t>
    </rPh>
    <rPh sb="21" eb="22">
      <t>ルイ</t>
    </rPh>
    <rPh sb="27" eb="28">
      <t>ホカ</t>
    </rPh>
    <rPh sb="31" eb="33">
      <t>ジョウキ</t>
    </rPh>
    <rPh sb="34" eb="36">
      <t>ガイトウ</t>
    </rPh>
    <rPh sb="52" eb="53">
      <t>ナイ</t>
    </rPh>
    <rPh sb="54" eb="57">
      <t>グタイテキ</t>
    </rPh>
    <rPh sb="58" eb="60">
      <t>ナイヨウ</t>
    </rPh>
    <phoneticPr fontId="2"/>
  </si>
  <si>
    <t>　記述してください。</t>
    <rPh sb="1" eb="3">
      <t>キジュツ</t>
    </rPh>
    <phoneticPr fontId="2"/>
  </si>
  <si>
    <t>第１号様式　別紙７</t>
    <rPh sb="0" eb="1">
      <t>ダイ</t>
    </rPh>
    <rPh sb="2" eb="3">
      <t>ゴウ</t>
    </rPh>
    <rPh sb="3" eb="5">
      <t>ヨウシキ</t>
    </rPh>
    <rPh sb="6" eb="8">
      <t>ベッシ</t>
    </rPh>
    <phoneticPr fontId="2"/>
  </si>
  <si>
    <t>誓　　約　　書</t>
    <rPh sb="0" eb="1">
      <t>チカイ</t>
    </rPh>
    <rPh sb="3" eb="4">
      <t>ヤク</t>
    </rPh>
    <rPh sb="6" eb="7">
      <t>ショ</t>
    </rPh>
    <phoneticPr fontId="2"/>
  </si>
  <si>
    <t>住所（所在地）</t>
    <rPh sb="0" eb="2">
      <t>ジュウショ</t>
    </rPh>
    <rPh sb="3" eb="6">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</si>
  <si>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</si>
  <si>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</si>
  <si>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　私は、次の事項について、いずれにも該当しないことを誓約いたします。</t>
    <phoneticPr fontId="2"/>
  </si>
  <si>
    <t>　また、次の事項に該当することとなった場合には、速やかに届け出るとともに、参加資格の</t>
    <rPh sb="37" eb="39">
      <t>サンカ</t>
    </rPh>
    <rPh sb="39" eb="41">
      <t>シカク</t>
    </rPh>
    <phoneticPr fontId="2"/>
  </si>
  <si>
    <t>取り消しなど、県の行う一切の措置について異議申し立てを行いません。</t>
    <phoneticPr fontId="2"/>
  </si>
  <si>
    <t>１　暴力団（暴力団員による不当な行為の防止等に関する法律（平成３年法律第77号）第２</t>
    <phoneticPr fontId="2"/>
  </si>
  <si>
    <t>　条第２号に規定する暴力団をいう。以下同じ。）又は暴力団員（暴力団員による不当な行</t>
    <rPh sb="1" eb="2">
      <t>ジョウ</t>
    </rPh>
    <rPh sb="2" eb="3">
      <t>ダイ</t>
    </rPh>
    <phoneticPr fontId="2"/>
  </si>
  <si>
    <t>　為の防止等に関する法律第２条第６号に規定する暴力団員をいう。以下同じ。）が経営に</t>
    <phoneticPr fontId="2"/>
  </si>
  <si>
    <t>　実質的に関与していると認められる者</t>
    <phoneticPr fontId="2"/>
  </si>
  <si>
    <t>２　自己若しくは第三者の不正の利益を図る目的又は第三者に損害を加える目的をもって、</t>
    <phoneticPr fontId="2"/>
  </si>
  <si>
    <t>　暴力団又は暴力団員を利用していると認められる者</t>
    <rPh sb="2" eb="3">
      <t>チカラ</t>
    </rPh>
    <phoneticPr fontId="2"/>
  </si>
  <si>
    <t>３　暴力団員と認められる者</t>
    <phoneticPr fontId="2"/>
  </si>
  <si>
    <t>４　暴力団又は暴力団員に対して資金等を供給し、又は便宜を供与する等直接的又は積</t>
    <phoneticPr fontId="2"/>
  </si>
  <si>
    <t>　極的に暴力団の維持又は運営に協力し、又は関与していると認められる者</t>
    <phoneticPr fontId="2"/>
  </si>
  <si>
    <t>５　暴力団又は暴力団員と社会的に非難されるべき関係を有すると認められる者</t>
    <phoneticPr fontId="2"/>
  </si>
  <si>
    <t>６　法人にあっては、その役員(その支店又は営業所の代表者を含む。７において同じ。)が、</t>
    <phoneticPr fontId="2"/>
  </si>
  <si>
    <t>　自己、自社若しくは第三者の不正の利益を図る目的又は第三者に損害を加える目的をも</t>
    <phoneticPr fontId="2"/>
  </si>
  <si>
    <t>　って、暴力団又は暴力団員を利用していると認められるもの</t>
    <rPh sb="4" eb="5">
      <t>アバ</t>
    </rPh>
    <rPh sb="5" eb="6">
      <t>チカラ</t>
    </rPh>
    <phoneticPr fontId="2"/>
  </si>
  <si>
    <t>７　法人にあっては、その役員のうちに３から５までのいずれかに該当する者があるもの</t>
    <phoneticPr fontId="2"/>
  </si>
  <si>
    <t>第１号様式　別紙８</t>
    <rPh sb="0" eb="1">
      <t>ダイ</t>
    </rPh>
    <rPh sb="2" eb="3">
      <t>ゴウ</t>
    </rPh>
    <rPh sb="3" eb="5">
      <t>ヨウシキ</t>
    </rPh>
    <rPh sb="6" eb="8">
      <t>ベッシ</t>
    </rPh>
    <phoneticPr fontId="79"/>
  </si>
  <si>
    <t>明治</t>
    <rPh sb="0" eb="2">
      <t>メイジ</t>
    </rPh>
    <phoneticPr fontId="2"/>
  </si>
  <si>
    <t>大正</t>
    <rPh sb="0" eb="2">
      <t>タイショウ</t>
    </rPh>
    <phoneticPr fontId="2"/>
  </si>
  <si>
    <t>昭和</t>
    <rPh sb="0" eb="2">
      <t>ショウワ</t>
    </rPh>
    <phoneticPr fontId="2"/>
  </si>
  <si>
    <t>平成</t>
    <rPh sb="0" eb="2">
      <t>ヘイセイ</t>
    </rPh>
    <phoneticPr fontId="2"/>
  </si>
  <si>
    <t>役員等に関する調書</t>
    <rPh sb="0" eb="2">
      <t>ヤクイン</t>
    </rPh>
    <rPh sb="2" eb="3">
      <t>トウ</t>
    </rPh>
    <rPh sb="4" eb="5">
      <t>カン</t>
    </rPh>
    <rPh sb="7" eb="9">
      <t>チョウショ</t>
    </rPh>
    <phoneticPr fontId="79"/>
  </si>
  <si>
    <t>本書記載の内容は事実と相違ないことを誓約するとともに、当方の役員等が暴力団員等に該当しないことを確認するため、</t>
    <rPh sb="0" eb="2">
      <t>ホンショ</t>
    </rPh>
    <rPh sb="2" eb="4">
      <t>キサイ</t>
    </rPh>
    <rPh sb="5" eb="7">
      <t>ナイヨウ</t>
    </rPh>
    <rPh sb="8" eb="10">
      <t>ジジツ</t>
    </rPh>
    <rPh sb="11" eb="13">
      <t>ソウイ</t>
    </rPh>
    <rPh sb="18" eb="20">
      <t>セイヤク</t>
    </rPh>
    <rPh sb="27" eb="29">
      <t>トウホウ</t>
    </rPh>
    <rPh sb="30" eb="32">
      <t>ヤクイン</t>
    </rPh>
    <rPh sb="32" eb="33">
      <t>トウ</t>
    </rPh>
    <rPh sb="34" eb="36">
      <t>ボウリョク</t>
    </rPh>
    <rPh sb="36" eb="38">
      <t>ダンイン</t>
    </rPh>
    <rPh sb="38" eb="39">
      <t>トウ</t>
    </rPh>
    <rPh sb="40" eb="42">
      <t>ガイトウ</t>
    </rPh>
    <rPh sb="48" eb="50">
      <t>カクニン</t>
    </rPh>
    <phoneticPr fontId="79"/>
  </si>
  <si>
    <t>商号又は名称</t>
    <rPh sb="0" eb="2">
      <t>ショウゴウ</t>
    </rPh>
    <rPh sb="2" eb="3">
      <t>マタ</t>
    </rPh>
    <rPh sb="4" eb="6">
      <t>メイショウ</t>
    </rPh>
    <phoneticPr fontId="79"/>
  </si>
  <si>
    <t>住所又は所在地</t>
    <rPh sb="0" eb="2">
      <t>ジュウショ</t>
    </rPh>
    <rPh sb="2" eb="3">
      <t>マタ</t>
    </rPh>
    <rPh sb="4" eb="7">
      <t>ショザイチ</t>
    </rPh>
    <phoneticPr fontId="79"/>
  </si>
  <si>
    <t>代表者職・氏名</t>
    <rPh sb="0" eb="3">
      <t>ダイヒョウシャ</t>
    </rPh>
    <rPh sb="3" eb="4">
      <t>ショク</t>
    </rPh>
    <rPh sb="5" eb="7">
      <t>シメイ</t>
    </rPh>
    <phoneticPr fontId="79"/>
  </si>
  <si>
    <t>№</t>
    <phoneticPr fontId="79"/>
  </si>
  <si>
    <t>役職名</t>
    <rPh sb="0" eb="3">
      <t>ヤクショクメイ</t>
    </rPh>
    <phoneticPr fontId="79"/>
  </si>
  <si>
    <r>
      <rPr>
        <sz val="10"/>
        <rFont val="ＭＳ Ｐゴシック"/>
        <family val="3"/>
        <charset val="128"/>
      </rPr>
      <t>フリガナ</t>
    </r>
    <r>
      <rPr>
        <sz val="11"/>
        <rFont val="ＭＳ Ｐゴシック"/>
        <family val="3"/>
        <charset val="128"/>
      </rPr>
      <t xml:space="preserve">
氏　　名</t>
    </r>
    <rPh sb="5" eb="6">
      <t>シ</t>
    </rPh>
    <rPh sb="8" eb="9">
      <t>ナ</t>
    </rPh>
    <phoneticPr fontId="79"/>
  </si>
  <si>
    <t>生年月日</t>
    <rPh sb="0" eb="2">
      <t>セイネン</t>
    </rPh>
    <rPh sb="2" eb="4">
      <t>ガッピ</t>
    </rPh>
    <phoneticPr fontId="79"/>
  </si>
  <si>
    <t>住所</t>
    <rPh sb="0" eb="2">
      <t>ジュウショ</t>
    </rPh>
    <phoneticPr fontId="79"/>
  </si>
  <si>
    <t>年</t>
    <rPh sb="0" eb="1">
      <t>ネン</t>
    </rPh>
    <phoneticPr fontId="79"/>
  </si>
  <si>
    <t>月</t>
    <rPh sb="0" eb="1">
      <t>ツキ</t>
    </rPh>
    <phoneticPr fontId="79"/>
  </si>
  <si>
    <t>日</t>
    <rPh sb="0" eb="1">
      <t>ヒ</t>
    </rPh>
    <phoneticPr fontId="79"/>
  </si>
  <si>
    <t>注</t>
    <rPh sb="0" eb="1">
      <t>チュウ</t>
    </rPh>
    <phoneticPr fontId="79"/>
  </si>
  <si>
    <t>個人の場合は身分証明書に記載されている本人、法人の場合は履歴事項全部証明書の「役員に関する事項」に記載</t>
    <rPh sb="0" eb="2">
      <t>コジン</t>
    </rPh>
    <rPh sb="3" eb="5">
      <t>バアイ</t>
    </rPh>
    <rPh sb="6" eb="8">
      <t>ミブン</t>
    </rPh>
    <rPh sb="8" eb="11">
      <t>ショウメイショ</t>
    </rPh>
    <rPh sb="12" eb="14">
      <t>キサイ</t>
    </rPh>
    <rPh sb="19" eb="21">
      <t>ホンニン</t>
    </rPh>
    <rPh sb="22" eb="24">
      <t>ホウジン</t>
    </rPh>
    <rPh sb="25" eb="27">
      <t>バアイ</t>
    </rPh>
    <rPh sb="28" eb="30">
      <t>リレキ</t>
    </rPh>
    <rPh sb="30" eb="32">
      <t>ジコウ</t>
    </rPh>
    <rPh sb="32" eb="37">
      <t>ゼンブショウメイショ</t>
    </rPh>
    <rPh sb="39" eb="41">
      <t>ヤクイン</t>
    </rPh>
    <rPh sb="42" eb="43">
      <t>カン</t>
    </rPh>
    <rPh sb="45" eb="47">
      <t>ジコウ</t>
    </rPh>
    <rPh sb="49" eb="51">
      <t>キサイ</t>
    </rPh>
    <phoneticPr fontId="79"/>
  </si>
  <si>
    <t>されている役員（協同組合等の場合は代表理事）を全て記入してください。（辞任・退任等した者は記入不要）</t>
    <rPh sb="5" eb="7">
      <t>ヤクイン</t>
    </rPh>
    <rPh sb="8" eb="10">
      <t>キョウドウ</t>
    </rPh>
    <rPh sb="10" eb="12">
      <t>クミアイ</t>
    </rPh>
    <rPh sb="12" eb="13">
      <t>トウ</t>
    </rPh>
    <rPh sb="14" eb="16">
      <t>バアイ</t>
    </rPh>
    <rPh sb="17" eb="19">
      <t>ダイヒョウ</t>
    </rPh>
    <rPh sb="19" eb="21">
      <t>リジ</t>
    </rPh>
    <rPh sb="23" eb="24">
      <t>スベ</t>
    </rPh>
    <rPh sb="25" eb="27">
      <t>キニュウ</t>
    </rPh>
    <rPh sb="35" eb="37">
      <t>ジニン</t>
    </rPh>
    <rPh sb="38" eb="40">
      <t>タイニン</t>
    </rPh>
    <rPh sb="40" eb="41">
      <t>トウ</t>
    </rPh>
    <rPh sb="43" eb="44">
      <t>モノ</t>
    </rPh>
    <rPh sb="45" eb="47">
      <t>キニュウ</t>
    </rPh>
    <rPh sb="47" eb="49">
      <t>フヨウ</t>
    </rPh>
    <phoneticPr fontId="79"/>
  </si>
  <si>
    <t>代表者変更により変更届出書を提出する場合は、新たに登記した役員のみ記入してください。</t>
    <rPh sb="0" eb="3">
      <t>ダイヒョウシャ</t>
    </rPh>
    <rPh sb="3" eb="5">
      <t>ヘンコウ</t>
    </rPh>
    <rPh sb="8" eb="10">
      <t>ヘンコウ</t>
    </rPh>
    <rPh sb="10" eb="13">
      <t>トドケデショ</t>
    </rPh>
    <rPh sb="14" eb="16">
      <t>テイシュツ</t>
    </rPh>
    <rPh sb="18" eb="20">
      <t>バアイ</t>
    </rPh>
    <rPh sb="22" eb="23">
      <t>アラ</t>
    </rPh>
    <rPh sb="25" eb="27">
      <t>トウキ</t>
    </rPh>
    <rPh sb="29" eb="31">
      <t>ヤクイン</t>
    </rPh>
    <rPh sb="33" eb="35">
      <t>キニュウ</t>
    </rPh>
    <phoneticPr fontId="79"/>
  </si>
  <si>
    <t>欄が不足する場合は複数枚使用してください。</t>
    <rPh sb="0" eb="1">
      <t>ラン</t>
    </rPh>
    <rPh sb="2" eb="4">
      <t>フソク</t>
    </rPh>
    <rPh sb="6" eb="8">
      <t>バアイ</t>
    </rPh>
    <rPh sb="9" eb="12">
      <t>フクスウマイ</t>
    </rPh>
    <rPh sb="12" eb="14">
      <t>シヨウ</t>
    </rPh>
    <phoneticPr fontId="79"/>
  </si>
  <si>
    <t>提出された役員等に関する調書の個人情報は、警察本部に照会する目的以外には使用しません。</t>
    <rPh sb="0" eb="2">
      <t>テイシュツ</t>
    </rPh>
    <rPh sb="5" eb="7">
      <t>ヤクイン</t>
    </rPh>
    <rPh sb="7" eb="8">
      <t>トウ</t>
    </rPh>
    <rPh sb="9" eb="10">
      <t>カン</t>
    </rPh>
    <rPh sb="12" eb="14">
      <t>チョウショ</t>
    </rPh>
    <rPh sb="15" eb="17">
      <t>コジン</t>
    </rPh>
    <rPh sb="17" eb="19">
      <t>ジョウホウ</t>
    </rPh>
    <rPh sb="21" eb="23">
      <t>ケイサツ</t>
    </rPh>
    <rPh sb="23" eb="25">
      <t>ホンブ</t>
    </rPh>
    <rPh sb="26" eb="28">
      <t>ショウカイ</t>
    </rPh>
    <rPh sb="30" eb="32">
      <t>モクテキ</t>
    </rPh>
    <rPh sb="32" eb="34">
      <t>イガイ</t>
    </rPh>
    <rPh sb="36" eb="38">
      <t>シヨウ</t>
    </rPh>
    <phoneticPr fontId="79"/>
  </si>
  <si>
    <t>第１号様式  別紙９</t>
    <rPh sb="0" eb="1">
      <t>ダイ</t>
    </rPh>
    <rPh sb="2" eb="3">
      <t>ゴウ</t>
    </rPh>
    <rPh sb="3" eb="5">
      <t>ヨウシキ</t>
    </rPh>
    <rPh sb="7" eb="9">
      <t>ベッシ</t>
    </rPh>
    <phoneticPr fontId="2"/>
  </si>
  <si>
    <r>
      <t>承継等</t>
    </r>
    <r>
      <rPr>
        <b/>
        <sz val="11"/>
        <rFont val="ＭＳ Ｐゴシック"/>
        <family val="3"/>
        <charset val="128"/>
      </rPr>
      <t>（事業（営業）譲渡、合併、分割、法人設立）</t>
    </r>
    <r>
      <rPr>
        <b/>
        <sz val="14"/>
        <rFont val="ＭＳ Ｐゴシック"/>
        <family val="3"/>
        <charset val="128"/>
      </rPr>
      <t>に関する事項</t>
    </r>
    <rPh sb="0" eb="2">
      <t>ショウケイ</t>
    </rPh>
    <rPh sb="2" eb="3">
      <t>トウ</t>
    </rPh>
    <rPh sb="4" eb="6">
      <t>ジギョウ</t>
    </rPh>
    <rPh sb="7" eb="9">
      <t>エイギョウ</t>
    </rPh>
    <rPh sb="10" eb="12">
      <t>ジョウト</t>
    </rPh>
    <rPh sb="13" eb="15">
      <t>ガッペイ</t>
    </rPh>
    <rPh sb="16" eb="18">
      <t>ブンカツ</t>
    </rPh>
    <rPh sb="19" eb="21">
      <t>ホウジン</t>
    </rPh>
    <rPh sb="21" eb="23">
      <t>セツリツ</t>
    </rPh>
    <rPh sb="25" eb="26">
      <t>カン</t>
    </rPh>
    <rPh sb="28" eb="30">
      <t>ジコウ</t>
    </rPh>
    <phoneticPr fontId="2"/>
  </si>
  <si>
    <t>１　承継等の理由（該当するものを○で囲み、必要事項を記入してください。）</t>
    <rPh sb="2" eb="4">
      <t>ショウケイ</t>
    </rPh>
    <rPh sb="4" eb="5">
      <t>トウ</t>
    </rPh>
    <rPh sb="6" eb="8">
      <t>リユウ</t>
    </rPh>
    <rPh sb="9" eb="11">
      <t>ガイトウ</t>
    </rPh>
    <rPh sb="18" eb="19">
      <t>カコ</t>
    </rPh>
    <phoneticPr fontId="2"/>
  </si>
  <si>
    <t>事業(営業)譲渡</t>
    <rPh sb="0" eb="2">
      <t>ジギョウ</t>
    </rPh>
    <rPh sb="3" eb="5">
      <t>エイギョウ</t>
    </rPh>
    <rPh sb="6" eb="8">
      <t>ジョウト</t>
    </rPh>
    <phoneticPr fontId="2"/>
  </si>
  <si>
    <t>事業（営業）譲渡</t>
    <rPh sb="0" eb="2">
      <t>ジギョウ</t>
    </rPh>
    <rPh sb="3" eb="5">
      <t>エイギョウ</t>
    </rPh>
    <rPh sb="6" eb="8">
      <t>ジョウト</t>
    </rPh>
    <phoneticPr fontId="2"/>
  </si>
  <si>
    <t>・</t>
    <phoneticPr fontId="2"/>
  </si>
  <si>
    <t>合併</t>
    <rPh sb="0" eb="2">
      <t>ガッペイ</t>
    </rPh>
    <phoneticPr fontId="2"/>
  </si>
  <si>
    <t>分割</t>
    <rPh sb="0" eb="2">
      <t>ブンカツ</t>
    </rPh>
    <phoneticPr fontId="2"/>
  </si>
  <si>
    <t>法人設立</t>
    <rPh sb="0" eb="2">
      <t>ホウジン</t>
    </rPh>
    <rPh sb="2" eb="4">
      <t>セツリツ</t>
    </rPh>
    <phoneticPr fontId="2"/>
  </si>
  <si>
    <t>（</t>
    <phoneticPr fontId="2"/>
  </si>
  <si>
    <t>）</t>
    <phoneticPr fontId="2"/>
  </si>
  <si>
    <t>2　譲渡人等（合併により解散した法人、分割の元の法人又は被相続人等）の住所及び商号又は名称（氏名）</t>
    <rPh sb="2" eb="4">
      <t>ジョウト</t>
    </rPh>
    <rPh sb="4" eb="5">
      <t>ニン</t>
    </rPh>
    <rPh sb="5" eb="6">
      <t>トウ</t>
    </rPh>
    <rPh sb="7" eb="9">
      <t>ガッペイ</t>
    </rPh>
    <rPh sb="12" eb="14">
      <t>カイサン</t>
    </rPh>
    <rPh sb="16" eb="18">
      <t>ホウジン</t>
    </rPh>
    <rPh sb="19" eb="21">
      <t>ブンカツ</t>
    </rPh>
    <rPh sb="22" eb="23">
      <t>モト</t>
    </rPh>
    <rPh sb="24" eb="26">
      <t>ホウジン</t>
    </rPh>
    <rPh sb="26" eb="27">
      <t>マタ</t>
    </rPh>
    <rPh sb="28" eb="29">
      <t>ヒ</t>
    </rPh>
    <rPh sb="29" eb="31">
      <t>ソウゾク</t>
    </rPh>
    <rPh sb="31" eb="32">
      <t>ニン</t>
    </rPh>
    <rPh sb="32" eb="33">
      <t>トウ</t>
    </rPh>
    <rPh sb="35" eb="37">
      <t>ジュウショ</t>
    </rPh>
    <rPh sb="37" eb="38">
      <t>オヨ</t>
    </rPh>
    <rPh sb="39" eb="41">
      <t>ショウゴウ</t>
    </rPh>
    <rPh sb="41" eb="42">
      <t>マタ</t>
    </rPh>
    <rPh sb="43" eb="45">
      <t>メイショウ</t>
    </rPh>
    <rPh sb="46" eb="48">
      <t>シメイ</t>
    </rPh>
    <phoneticPr fontId="2"/>
  </si>
  <si>
    <t>本社(店）住所</t>
    <rPh sb="0" eb="2">
      <t>ホンシャ</t>
    </rPh>
    <rPh sb="3" eb="4">
      <t>テン</t>
    </rPh>
    <rPh sb="5" eb="7">
      <t>ジュウショ</t>
    </rPh>
    <phoneticPr fontId="2"/>
  </si>
  <si>
    <t>ふ　り　が　な</t>
    <phoneticPr fontId="2"/>
  </si>
  <si>
    <t>商号・名称・氏名</t>
    <rPh sb="0" eb="2">
      <t>ショウゴウ</t>
    </rPh>
    <rPh sb="3" eb="5">
      <t>メイショウ</t>
    </rPh>
    <rPh sb="6" eb="8">
      <t>シメイ</t>
    </rPh>
    <phoneticPr fontId="2"/>
  </si>
  <si>
    <t>　上記事実を証明する書類の写し１部を添付してください。</t>
    <phoneticPr fontId="2"/>
  </si>
  <si>
    <t>　（例）　・合併（事業譲渡等）契約書　　・株主総会の議事録　　</t>
    <phoneticPr fontId="2"/>
  </si>
  <si>
    <t>　弥彦村長　様</t>
    <rPh sb="1" eb="5">
      <t>ヤヒコソンチョウ</t>
    </rPh>
    <rPh sb="6" eb="7">
      <t>サマ</t>
    </rPh>
    <phoneticPr fontId="2"/>
  </si>
  <si>
    <t>様式２</t>
    <rPh sb="0" eb="2">
      <t>ヨウシキ</t>
    </rPh>
    <phoneticPr fontId="2"/>
  </si>
  <si>
    <t>変　　更　　届　　出　　書</t>
    <rPh sb="0" eb="1">
      <t>ヘン</t>
    </rPh>
    <rPh sb="3" eb="4">
      <t>サラ</t>
    </rPh>
    <rPh sb="6" eb="7">
      <t>トドケ</t>
    </rPh>
    <rPh sb="9" eb="10">
      <t>デ</t>
    </rPh>
    <rPh sb="12" eb="13">
      <t>ショ</t>
    </rPh>
    <phoneticPr fontId="2"/>
  </si>
  <si>
    <t>弥彦村長 　　様</t>
    <rPh sb="0" eb="2">
      <t>ヤヒコ</t>
    </rPh>
    <rPh sb="2" eb="3">
      <t>ムラ</t>
    </rPh>
    <rPh sb="3" eb="4">
      <t>チョウ</t>
    </rPh>
    <rPh sb="7" eb="8">
      <t>サマ</t>
    </rPh>
    <phoneticPr fontId="2"/>
  </si>
  <si>
    <t>氏名（代表者）</t>
    <rPh sb="0" eb="2">
      <t>シメイ</t>
    </rPh>
    <rPh sb="3" eb="6">
      <t>ダイヒョウシャ</t>
    </rPh>
    <phoneticPr fontId="2"/>
  </si>
  <si>
    <t>印</t>
    <rPh sb="0" eb="1">
      <t>イン</t>
    </rPh>
    <phoneticPr fontId="2"/>
  </si>
  <si>
    <t>　物品入札参加資格審査申請書及び添付書類の記載事項について、下記のとおり変更があったので届け出ます。</t>
    <rPh sb="1" eb="3">
      <t>ブッピン</t>
    </rPh>
    <rPh sb="3" eb="5">
      <t>ニュウサツ</t>
    </rPh>
    <rPh sb="5" eb="7">
      <t>サンカ</t>
    </rPh>
    <rPh sb="7" eb="9">
      <t>シカク</t>
    </rPh>
    <rPh sb="9" eb="11">
      <t>シンサ</t>
    </rPh>
    <rPh sb="11" eb="14">
      <t>シンセイショ</t>
    </rPh>
    <rPh sb="14" eb="15">
      <t>オヨ</t>
    </rPh>
    <rPh sb="16" eb="18">
      <t>テンプ</t>
    </rPh>
    <rPh sb="18" eb="20">
      <t>ショルイ</t>
    </rPh>
    <rPh sb="21" eb="23">
      <t>キサイ</t>
    </rPh>
    <rPh sb="23" eb="25">
      <t>ジコウ</t>
    </rPh>
    <rPh sb="30" eb="32">
      <t>カキ</t>
    </rPh>
    <rPh sb="36" eb="38">
      <t>ヘンコウ</t>
    </rPh>
    <rPh sb="44" eb="45">
      <t>トド</t>
    </rPh>
    <rPh sb="46" eb="47">
      <t>デ</t>
    </rPh>
    <phoneticPr fontId="2"/>
  </si>
  <si>
    <t>記</t>
    <rPh sb="0" eb="1">
      <t>キ</t>
    </rPh>
    <phoneticPr fontId="2"/>
  </si>
  <si>
    <t>変更内容</t>
    <rPh sb="0" eb="2">
      <t>ヘンコウ</t>
    </rPh>
    <rPh sb="2" eb="4">
      <t>ナイヨウ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</si>
  <si>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</si>
  <si>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</si>
  <si>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</si>
  <si>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</si>
  <si>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注　　商号又は名称、代表者の氏名、代理人の氏名の変更の場合は、ふりがなをふって</t>
    <rPh sb="0" eb="1">
      <t>チュウ</t>
    </rPh>
    <rPh sb="3" eb="5">
      <t>ショウゴウ</t>
    </rPh>
    <rPh sb="5" eb="6">
      <t>マタ</t>
    </rPh>
    <rPh sb="7" eb="9">
      <t>メイショウ</t>
    </rPh>
    <rPh sb="10" eb="13">
      <t>ダイヒョウシャ</t>
    </rPh>
    <rPh sb="14" eb="16">
      <t>シメイ</t>
    </rPh>
    <rPh sb="17" eb="20">
      <t>ダイリニン</t>
    </rPh>
    <rPh sb="21" eb="23">
      <t>シメイ</t>
    </rPh>
    <rPh sb="24" eb="26">
      <t>ヘンコウ</t>
    </rPh>
    <rPh sb="27" eb="29">
      <t>バアイ</t>
    </rPh>
    <phoneticPr fontId="2"/>
  </si>
  <si>
    <t>　　　　ください。</t>
    <phoneticPr fontId="2"/>
  </si>
  <si>
    <t>【　変更届の提出が必要な場合と添付書類　】</t>
    <rPh sb="2" eb="4">
      <t>ヘンコウ</t>
    </rPh>
    <rPh sb="4" eb="5">
      <t>トドケ</t>
    </rPh>
    <rPh sb="6" eb="8">
      <t>テイシュツ</t>
    </rPh>
    <rPh sb="9" eb="11">
      <t>ヒツヨウ</t>
    </rPh>
    <rPh sb="12" eb="14">
      <t>バアイ</t>
    </rPh>
    <rPh sb="15" eb="17">
      <t>テンプ</t>
    </rPh>
    <rPh sb="17" eb="19">
      <t>ショルイ</t>
    </rPh>
    <phoneticPr fontId="2"/>
  </si>
  <si>
    <t>添付書類（写しでも可）・注意事項等</t>
    <rPh sb="0" eb="2">
      <t>テンプ</t>
    </rPh>
    <rPh sb="2" eb="4">
      <t>ショルイ</t>
    </rPh>
    <rPh sb="5" eb="6">
      <t>ウツ</t>
    </rPh>
    <rPh sb="9" eb="10">
      <t>カ</t>
    </rPh>
    <rPh sb="12" eb="14">
      <t>チュウイ</t>
    </rPh>
    <rPh sb="14" eb="16">
      <t>ジコウ</t>
    </rPh>
    <rPh sb="16" eb="17">
      <t>トウ</t>
    </rPh>
    <phoneticPr fontId="2"/>
  </si>
  <si>
    <t>名称又は商号</t>
    <rPh sb="0" eb="2">
      <t>メイショウ</t>
    </rPh>
    <rPh sb="2" eb="3">
      <t>マタ</t>
    </rPh>
    <rPh sb="4" eb="6">
      <t>ショウゴウ</t>
    </rPh>
    <phoneticPr fontId="2"/>
  </si>
  <si>
    <t>登記事項証明書（履歴事項全部証明書）の写し</t>
    <rPh sb="0" eb="2">
      <t>トウキ</t>
    </rPh>
    <rPh sb="2" eb="4">
      <t>ジコウ</t>
    </rPh>
    <rPh sb="4" eb="7">
      <t>ショウメイショ</t>
    </rPh>
    <rPh sb="8" eb="10">
      <t>リレキ</t>
    </rPh>
    <rPh sb="10" eb="12">
      <t>ジコウ</t>
    </rPh>
    <rPh sb="12" eb="14">
      <t>ゼンブ</t>
    </rPh>
    <rPh sb="14" eb="17">
      <t>ショウメイショ</t>
    </rPh>
    <rPh sb="19" eb="20">
      <t>ウツ</t>
    </rPh>
    <phoneticPr fontId="2"/>
  </si>
  <si>
    <t>本社の住所</t>
    <rPh sb="0" eb="2">
      <t>ホンシャ</t>
    </rPh>
    <rPh sb="3" eb="5">
      <t>ジュウショ</t>
    </rPh>
    <phoneticPr fontId="2"/>
  </si>
  <si>
    <t>登記事項証明書（履歴事項全部証明書）の写し、住所変更に伴い変更した内容（郵便番号、電話番号、FAX番号等）は、必ず記載すること。</t>
    <rPh sb="0" eb="2">
      <t>トウキ</t>
    </rPh>
    <rPh sb="2" eb="4">
      <t>ジコウ</t>
    </rPh>
    <rPh sb="4" eb="7">
      <t>ショウメイショ</t>
    </rPh>
    <rPh sb="8" eb="10">
      <t>リレキ</t>
    </rPh>
    <rPh sb="10" eb="12">
      <t>ジコウ</t>
    </rPh>
    <rPh sb="12" eb="14">
      <t>ゼンブ</t>
    </rPh>
    <rPh sb="14" eb="17">
      <t>ショウメイショ</t>
    </rPh>
    <rPh sb="19" eb="20">
      <t>ウツ</t>
    </rPh>
    <rPh sb="22" eb="24">
      <t>ジュウショ</t>
    </rPh>
    <rPh sb="24" eb="26">
      <t>ヘンコウ</t>
    </rPh>
    <rPh sb="27" eb="28">
      <t>トモナ</t>
    </rPh>
    <rPh sb="29" eb="31">
      <t>ヘンコウ</t>
    </rPh>
    <rPh sb="33" eb="35">
      <t>ナイヨウ</t>
    </rPh>
    <rPh sb="36" eb="40">
      <t>ユウビンバンゴウ</t>
    </rPh>
    <rPh sb="41" eb="43">
      <t>デンワ</t>
    </rPh>
    <rPh sb="43" eb="45">
      <t>バンゴウ</t>
    </rPh>
    <rPh sb="49" eb="51">
      <t>バンゴウ</t>
    </rPh>
    <rPh sb="51" eb="52">
      <t>トウ</t>
    </rPh>
    <rPh sb="55" eb="56">
      <t>カナラ</t>
    </rPh>
    <rPh sb="57" eb="59">
      <t>キサイ</t>
    </rPh>
    <phoneticPr fontId="2"/>
  </si>
  <si>
    <t>新潟県内の営業所の名称又は所在地</t>
    <rPh sb="0" eb="2">
      <t>ニイガタ</t>
    </rPh>
    <rPh sb="2" eb="4">
      <t>ケンナイ</t>
    </rPh>
    <rPh sb="5" eb="8">
      <t>エイギョウショ</t>
    </rPh>
    <rPh sb="9" eb="11">
      <t>メイショウ</t>
    </rPh>
    <rPh sb="11" eb="12">
      <t>マタ</t>
    </rPh>
    <rPh sb="13" eb="16">
      <t>ショザイチ</t>
    </rPh>
    <phoneticPr fontId="2"/>
  </si>
  <si>
    <t>登記されている場合は、登記事項証明書（履歴事項全部証明書）の写し</t>
    <rPh sb="0" eb="2">
      <t>トウキ</t>
    </rPh>
    <rPh sb="7" eb="9">
      <t>バアイ</t>
    </rPh>
    <rPh sb="30" eb="31">
      <t>ウツ</t>
    </rPh>
    <phoneticPr fontId="2"/>
  </si>
  <si>
    <t>新潟県内の営業所の連絡先</t>
    <rPh sb="0" eb="2">
      <t>ニイガタ</t>
    </rPh>
    <rPh sb="2" eb="4">
      <t>ケンナイ</t>
    </rPh>
    <rPh sb="5" eb="8">
      <t>エイギョウショ</t>
    </rPh>
    <rPh sb="9" eb="12">
      <t>レンラクサキ</t>
    </rPh>
    <phoneticPr fontId="2"/>
  </si>
  <si>
    <t>代理人の設置又は廃止</t>
    <rPh sb="0" eb="3">
      <t>ダイリニン</t>
    </rPh>
    <rPh sb="4" eb="6">
      <t>セッチ</t>
    </rPh>
    <rPh sb="6" eb="7">
      <t>マタ</t>
    </rPh>
    <rPh sb="8" eb="10">
      <t>ハイシ</t>
    </rPh>
    <phoneticPr fontId="2"/>
  </si>
  <si>
    <t>代理人職・氏名</t>
    <rPh sb="0" eb="3">
      <t>ダイリニン</t>
    </rPh>
    <rPh sb="3" eb="4">
      <t>ショク</t>
    </rPh>
    <rPh sb="5" eb="7">
      <t>シメイ</t>
    </rPh>
    <phoneticPr fontId="2"/>
  </si>
  <si>
    <t>代理人住所・連絡先</t>
    <rPh sb="0" eb="3">
      <t>ダイリニン</t>
    </rPh>
    <rPh sb="3" eb="5">
      <t>ジュウショ</t>
    </rPh>
    <rPh sb="6" eb="9">
      <t>レンラクサキ</t>
    </rPh>
    <phoneticPr fontId="2"/>
  </si>
  <si>
    <t>住所変更に伴い変更した内容（郵便番号、電話番号、FAX番号等）は、必ず記載すること。</t>
    <phoneticPr fontId="2"/>
  </si>
  <si>
    <t>入札通知書送付先の住所・連絡先</t>
    <rPh sb="0" eb="2">
      <t>ニュウサツ</t>
    </rPh>
    <rPh sb="2" eb="5">
      <t>ツウチショ</t>
    </rPh>
    <rPh sb="5" eb="7">
      <t>ソウフ</t>
    </rPh>
    <rPh sb="7" eb="8">
      <t>サキ</t>
    </rPh>
    <rPh sb="9" eb="11">
      <t>ジュウショ</t>
    </rPh>
    <rPh sb="12" eb="15">
      <t>レンラクサキ</t>
    </rPh>
    <phoneticPr fontId="2"/>
  </si>
  <si>
    <t>取扱い品目・事業内容の変更</t>
    <rPh sb="0" eb="2">
      <t>トリアツカ</t>
    </rPh>
    <rPh sb="3" eb="5">
      <t>ヒンモク</t>
    </rPh>
    <rPh sb="6" eb="8">
      <t>ジギョウ</t>
    </rPh>
    <rPh sb="8" eb="10">
      <t>ナイヨウ</t>
    </rPh>
    <rPh sb="11" eb="13">
      <t>ヘンコウ</t>
    </rPh>
    <phoneticPr fontId="2"/>
  </si>
  <si>
    <t>営業許認可等の期間の変更</t>
    <rPh sb="0" eb="2">
      <t>エイギョウ</t>
    </rPh>
    <rPh sb="2" eb="5">
      <t>キョニンカ</t>
    </rPh>
    <rPh sb="5" eb="6">
      <t>トウ</t>
    </rPh>
    <rPh sb="7" eb="9">
      <t>キカン</t>
    </rPh>
    <rPh sb="10" eb="12">
      <t>ヘンコウ</t>
    </rPh>
    <phoneticPr fontId="2"/>
  </si>
  <si>
    <t>変更後の許認可等証明書の写し</t>
    <rPh sb="0" eb="3">
      <t>ヘンコウゴ</t>
    </rPh>
    <rPh sb="4" eb="7">
      <t>キョニンカ</t>
    </rPh>
    <rPh sb="7" eb="8">
      <t>トウ</t>
    </rPh>
    <rPh sb="8" eb="11">
      <t>ショウメイショ</t>
    </rPh>
    <rPh sb="12" eb="13">
      <t>ウツ</t>
    </rPh>
    <phoneticPr fontId="2"/>
  </si>
  <si>
    <t>合併・分割等</t>
    <rPh sb="0" eb="2">
      <t>ガッペイ</t>
    </rPh>
    <rPh sb="3" eb="5">
      <t>ブンカツ</t>
    </rPh>
    <rPh sb="5" eb="6">
      <t>トウ</t>
    </rPh>
    <phoneticPr fontId="2"/>
  </si>
  <si>
    <t>合併等の事実を確認できる書類</t>
    <rPh sb="0" eb="2">
      <t>ガッペイ</t>
    </rPh>
    <rPh sb="2" eb="3">
      <t>トウ</t>
    </rPh>
    <rPh sb="4" eb="6">
      <t>ジジツ</t>
    </rPh>
    <rPh sb="7" eb="9">
      <t>カクニン</t>
    </rPh>
    <rPh sb="12" eb="14">
      <t>ショルイ</t>
    </rPh>
    <phoneticPr fontId="2"/>
  </si>
  <si>
    <t>様式３</t>
    <rPh sb="0" eb="2">
      <t>ヨウシキ</t>
    </rPh>
    <phoneticPr fontId="2"/>
  </si>
  <si>
    <t>廃　　業　　等　　届　　出　　書</t>
    <rPh sb="0" eb="1">
      <t>ハイ</t>
    </rPh>
    <rPh sb="3" eb="4">
      <t>ギョウ</t>
    </rPh>
    <rPh sb="6" eb="7">
      <t>トウ</t>
    </rPh>
    <rPh sb="9" eb="10">
      <t>トドケ</t>
    </rPh>
    <rPh sb="12" eb="13">
      <t>デ</t>
    </rPh>
    <rPh sb="15" eb="16">
      <t>ショ</t>
    </rPh>
    <phoneticPr fontId="2"/>
  </si>
  <si>
    <t>物品入札参加資格申請要領の規定により、下記のとおり届け出ます。</t>
    <rPh sb="0" eb="2">
      <t>ブッピン</t>
    </rPh>
    <rPh sb="2" eb="4">
      <t>ニュウサツ</t>
    </rPh>
    <rPh sb="4" eb="6">
      <t>サンカ</t>
    </rPh>
    <rPh sb="6" eb="8">
      <t>シカク</t>
    </rPh>
    <rPh sb="8" eb="10">
      <t>シンセイ</t>
    </rPh>
    <rPh sb="10" eb="12">
      <t>ヨウリョウ</t>
    </rPh>
    <rPh sb="13" eb="15">
      <t>キテイ</t>
    </rPh>
    <rPh sb="19" eb="21">
      <t>カキ</t>
    </rPh>
    <rPh sb="25" eb="26">
      <t>トド</t>
    </rPh>
    <rPh sb="27" eb="28">
      <t>デ</t>
    </rPh>
    <phoneticPr fontId="2"/>
  </si>
  <si>
    <t>届出の事由</t>
    <rPh sb="0" eb="2">
      <t>トドケデ</t>
    </rPh>
    <rPh sb="3" eb="5">
      <t>ジユウ</t>
    </rPh>
    <phoneticPr fontId="2"/>
  </si>
  <si>
    <t>死亡</t>
    <rPh sb="0" eb="2">
      <t>シボウ</t>
    </rPh>
    <phoneticPr fontId="2"/>
  </si>
  <si>
    <t>廃業</t>
    <rPh sb="0" eb="2">
      <t>ハイギョウ</t>
    </rPh>
    <phoneticPr fontId="2"/>
  </si>
  <si>
    <t>　</t>
    <phoneticPr fontId="2"/>
  </si>
  <si>
    <t>届出の事由が発生した日</t>
    <rPh sb="0" eb="2">
      <t>トドケデ</t>
    </rPh>
    <rPh sb="3" eb="5">
      <t>ジユウ</t>
    </rPh>
    <rPh sb="6" eb="8">
      <t>ハッセイ</t>
    </rPh>
    <rPh sb="10" eb="11">
      <t>ヒ</t>
    </rPh>
    <phoneticPr fontId="2"/>
  </si>
  <si>
    <t>廃業等に係る法人又は個人</t>
    <rPh sb="0" eb="2">
      <t>ハイギョウ</t>
    </rPh>
    <rPh sb="2" eb="3">
      <t>トウ</t>
    </rPh>
    <rPh sb="4" eb="5">
      <t>カカ</t>
    </rPh>
    <rPh sb="6" eb="8">
      <t>ホウジン</t>
    </rPh>
    <rPh sb="8" eb="9">
      <t>マタ</t>
    </rPh>
    <rPh sb="10" eb="12">
      <t>コジン</t>
    </rPh>
    <phoneticPr fontId="2"/>
  </si>
  <si>
    <t>商号又は名称（氏名）</t>
    <rPh sb="0" eb="2">
      <t>ショウゴウ</t>
    </rPh>
    <rPh sb="2" eb="3">
      <t>マタ</t>
    </rPh>
    <rPh sb="4" eb="6">
      <t>メイショウ</t>
    </rPh>
    <rPh sb="7" eb="9">
      <t>シメイ</t>
    </rPh>
    <phoneticPr fontId="2"/>
  </si>
  <si>
    <t>弥彦村長　　 様</t>
    <rPh sb="0" eb="2">
      <t>ヤヒコ</t>
    </rPh>
    <rPh sb="2" eb="3">
      <t>ムラ</t>
    </rPh>
    <rPh sb="3" eb="4">
      <t>チョウ</t>
    </rPh>
    <rPh sb="7" eb="8">
      <t>サマ</t>
    </rPh>
    <phoneticPr fontId="2"/>
  </si>
  <si>
    <r>
      <t>※</t>
    </r>
    <r>
      <rPr>
        <b/>
        <u/>
        <sz val="11"/>
        <rFont val="メイリオ"/>
        <family val="3"/>
        <charset val="128"/>
      </rPr>
      <t>A４紙ファイル（フラットファイル）に綴じて提出</t>
    </r>
    <r>
      <rPr>
        <sz val="11"/>
        <rFont val="メイリオ"/>
        <family val="3"/>
        <charset val="128"/>
      </rPr>
      <t>してください。</t>
    </r>
    <rPh sb="3" eb="4">
      <t>カミ</t>
    </rPh>
    <rPh sb="19" eb="20">
      <t>ト</t>
    </rPh>
    <rPh sb="22" eb="24">
      <t>テイシュツ</t>
    </rPh>
    <phoneticPr fontId="2"/>
  </si>
  <si>
    <t>【村内業者】</t>
    <rPh sb="1" eb="3">
      <t>ソンナイ</t>
    </rPh>
    <rPh sb="3" eb="5">
      <t>ギョウシャ</t>
    </rPh>
    <phoneticPr fontId="2"/>
  </si>
  <si>
    <t>【村外業者】</t>
    <rPh sb="1" eb="3">
      <t>ソンガイ</t>
    </rPh>
    <rPh sb="3" eb="5">
      <t>ギョウシャ</t>
    </rPh>
    <phoneticPr fontId="2"/>
  </si>
  <si>
    <t>村内業者とは
弥彦村内に主たる事務所等（本社、本店）を有する者</t>
    <rPh sb="0" eb="2">
      <t>ソンナイ</t>
    </rPh>
    <rPh sb="2" eb="4">
      <t>ギョウシャ</t>
    </rPh>
    <rPh sb="7" eb="9">
      <t>ヤヒコ</t>
    </rPh>
    <rPh sb="9" eb="10">
      <t>ムラ</t>
    </rPh>
    <rPh sb="10" eb="11">
      <t>ナイ</t>
    </rPh>
    <rPh sb="12" eb="13">
      <t>シュ</t>
    </rPh>
    <rPh sb="15" eb="18">
      <t>ジムショ</t>
    </rPh>
    <rPh sb="18" eb="19">
      <t>ナド</t>
    </rPh>
    <rPh sb="20" eb="22">
      <t>ホンシャ</t>
    </rPh>
    <rPh sb="23" eb="25">
      <t>ホンテン</t>
    </rPh>
    <rPh sb="27" eb="28">
      <t>ユウ</t>
    </rPh>
    <rPh sb="30" eb="31">
      <t>モノ</t>
    </rPh>
    <phoneticPr fontId="2"/>
  </si>
  <si>
    <t>村外業者とは
弥彦村内に主たる事務所等（本社、本店）を有しない者</t>
    <rPh sb="0" eb="2">
      <t>ソンガイ</t>
    </rPh>
    <rPh sb="2" eb="4">
      <t>ギョウシャ</t>
    </rPh>
    <rPh sb="7" eb="9">
      <t>ヤヒコ</t>
    </rPh>
    <rPh sb="9" eb="10">
      <t>ムラ</t>
    </rPh>
    <rPh sb="10" eb="11">
      <t>ナイ</t>
    </rPh>
    <rPh sb="12" eb="13">
      <t>シュ</t>
    </rPh>
    <rPh sb="15" eb="18">
      <t>ジムショ</t>
    </rPh>
    <rPh sb="18" eb="19">
      <t>ナド</t>
    </rPh>
    <rPh sb="20" eb="22">
      <t>ホンシャ</t>
    </rPh>
    <rPh sb="23" eb="25">
      <t>ホンテン</t>
    </rPh>
    <rPh sb="27" eb="28">
      <t>ユウ</t>
    </rPh>
    <rPh sb="31" eb="32">
      <t>モノ</t>
    </rPh>
    <phoneticPr fontId="2"/>
  </si>
  <si>
    <r>
      <rPr>
        <b/>
        <u/>
        <sz val="12"/>
        <rFont val="ＭＳ ゴシック"/>
        <family val="3"/>
        <charset val="128"/>
      </rPr>
      <t>弥彦村</t>
    </r>
    <r>
      <rPr>
        <sz val="12"/>
        <rFont val="ＭＳ ゴシック"/>
        <family val="3"/>
        <charset val="128"/>
      </rPr>
      <t>の村</t>
    </r>
    <r>
      <rPr>
        <sz val="12"/>
        <rFont val="ＭＳ 明朝"/>
        <family val="1"/>
        <charset val="128"/>
      </rPr>
      <t>税納税証明書</t>
    </r>
    <rPh sb="0" eb="2">
      <t>ヤヒコ</t>
    </rPh>
    <rPh sb="2" eb="3">
      <t>ムラ</t>
    </rPh>
    <rPh sb="4" eb="6">
      <t>ソンゼイ</t>
    </rPh>
    <rPh sb="6" eb="8">
      <t>ノウゼイ</t>
    </rPh>
    <rPh sb="8" eb="11">
      <t>ショウメイショ</t>
    </rPh>
    <phoneticPr fontId="2"/>
  </si>
  <si>
    <r>
      <rPr>
        <b/>
        <u/>
        <sz val="12"/>
        <rFont val="ＭＳ ゴシック"/>
        <family val="3"/>
        <charset val="128"/>
      </rPr>
      <t>新潟県</t>
    </r>
    <r>
      <rPr>
        <sz val="12"/>
        <rFont val="ＭＳ ゴシック"/>
        <family val="3"/>
        <charset val="128"/>
      </rPr>
      <t>の</t>
    </r>
    <r>
      <rPr>
        <sz val="12"/>
        <rFont val="ＭＳ 明朝"/>
        <family val="1"/>
        <charset val="128"/>
      </rPr>
      <t>県税納税証明書</t>
    </r>
    <rPh sb="0" eb="3">
      <t>ニイガタケン</t>
    </rPh>
    <rPh sb="4" eb="6">
      <t>ケンゼイ</t>
    </rPh>
    <rPh sb="6" eb="8">
      <t>ノウゼイ</t>
    </rPh>
    <rPh sb="8" eb="11">
      <t>ショウメイショ</t>
    </rPh>
    <phoneticPr fontId="2"/>
  </si>
  <si>
    <t>成年被後見人、被保佐人又は被補助人に該当しない旨の登記事項証明書</t>
    <rPh sb="0" eb="2">
      <t>セイネン</t>
    </rPh>
    <rPh sb="2" eb="3">
      <t>ヒ</t>
    </rPh>
    <rPh sb="3" eb="5">
      <t>コウケン</t>
    </rPh>
    <rPh sb="5" eb="6">
      <t>ニン</t>
    </rPh>
    <rPh sb="7" eb="8">
      <t>ヒ</t>
    </rPh>
    <rPh sb="8" eb="11">
      <t>ホサニン</t>
    </rPh>
    <rPh sb="11" eb="12">
      <t>マタ</t>
    </rPh>
    <rPh sb="13" eb="14">
      <t>ヒ</t>
    </rPh>
    <rPh sb="14" eb="17">
      <t>ホジョニン</t>
    </rPh>
    <rPh sb="18" eb="20">
      <t>ガイトウ</t>
    </rPh>
    <rPh sb="23" eb="24">
      <t>ムネ</t>
    </rPh>
    <rPh sb="25" eb="27">
      <t>トウキ</t>
    </rPh>
    <rPh sb="27" eb="29">
      <t>ジコウ</t>
    </rPh>
    <rPh sb="29" eb="32">
      <t>ショウメイショ</t>
    </rPh>
    <phoneticPr fontId="2"/>
  </si>
  <si>
    <t>返信用封筒もしくは返信用葉書</t>
    <rPh sb="0" eb="3">
      <t>ヘンシンヨウ</t>
    </rPh>
    <rPh sb="3" eb="5">
      <t>フウトウ</t>
    </rPh>
    <rPh sb="9" eb="11">
      <t>ヘンシン</t>
    </rPh>
    <rPh sb="11" eb="12">
      <t>ヨウ</t>
    </rPh>
    <rPh sb="12" eb="14">
      <t>ハガキ</t>
    </rPh>
    <phoneticPr fontId="2"/>
  </si>
  <si>
    <r>
      <rPr>
        <sz val="11"/>
        <rFont val="ＭＳ ゴシック"/>
        <family val="3"/>
        <charset val="128"/>
      </rPr>
      <t>受領確認が必要な場合のみ提出</t>
    </r>
    <r>
      <rPr>
        <b/>
        <u/>
        <sz val="11"/>
        <rFont val="ＭＳ ゴシック"/>
        <family val="3"/>
        <charset val="128"/>
      </rPr>
      <t xml:space="preserve">
94円分</t>
    </r>
    <r>
      <rPr>
        <sz val="11"/>
        <rFont val="ＭＳ 明朝"/>
        <family val="1"/>
        <charset val="128"/>
      </rPr>
      <t>の切手を貼付し宛先を記載（</t>
    </r>
    <r>
      <rPr>
        <b/>
        <u/>
        <sz val="11"/>
        <rFont val="ＭＳ ゴシック"/>
        <family val="3"/>
        <charset val="128"/>
      </rPr>
      <t>様、御中まで記載</t>
    </r>
    <r>
      <rPr>
        <sz val="11"/>
        <rFont val="ＭＳ 明朝"/>
        <family val="1"/>
        <charset val="128"/>
      </rPr>
      <t>する）</t>
    </r>
    <rPh sb="0" eb="2">
      <t>ジュリョウ</t>
    </rPh>
    <rPh sb="2" eb="4">
      <t>カクニン</t>
    </rPh>
    <rPh sb="5" eb="7">
      <t>ヒツヨウ</t>
    </rPh>
    <rPh sb="8" eb="10">
      <t>バアイ</t>
    </rPh>
    <rPh sb="12" eb="14">
      <t>テイシュツ</t>
    </rPh>
    <rPh sb="17" eb="19">
      <t>エンブン</t>
    </rPh>
    <rPh sb="20" eb="22">
      <t>キッテ</t>
    </rPh>
    <rPh sb="23" eb="25">
      <t>テンプ</t>
    </rPh>
    <rPh sb="26" eb="28">
      <t>アテサキ</t>
    </rPh>
    <rPh sb="29" eb="31">
      <t>キサイ</t>
    </rPh>
    <rPh sb="38" eb="40">
      <t>キサイ</t>
    </rPh>
    <phoneticPr fontId="2"/>
  </si>
  <si>
    <t>⑰</t>
    <phoneticPr fontId="2"/>
  </si>
  <si>
    <t>⑱</t>
    <phoneticPr fontId="2"/>
  </si>
  <si>
    <r>
      <t>※提出書類は、</t>
    </r>
    <r>
      <rPr>
        <b/>
        <u/>
        <sz val="11"/>
        <rFont val="メイリオ"/>
        <family val="3"/>
        <charset val="128"/>
      </rPr>
      <t>弥彦村の村税納税証明書以外はすべて写しでの提出が可能</t>
    </r>
    <r>
      <rPr>
        <sz val="11"/>
        <rFont val="メイリオ"/>
        <family val="3"/>
        <charset val="128"/>
      </rPr>
      <t>です。</t>
    </r>
    <rPh sb="1" eb="3">
      <t>テイシュツ</t>
    </rPh>
    <rPh sb="3" eb="5">
      <t>ショルイ</t>
    </rPh>
    <rPh sb="7" eb="9">
      <t>ヤヒコ</t>
    </rPh>
    <rPh sb="9" eb="10">
      <t>ムラ</t>
    </rPh>
    <rPh sb="11" eb="13">
      <t>ソンゼイ</t>
    </rPh>
    <rPh sb="13" eb="15">
      <t>ノウゼイ</t>
    </rPh>
    <rPh sb="15" eb="18">
      <t>ショウメイショ</t>
    </rPh>
    <rPh sb="18" eb="20">
      <t>イガイ</t>
    </rPh>
    <rPh sb="24" eb="25">
      <t>ウツ</t>
    </rPh>
    <rPh sb="28" eb="30">
      <t>テイシュツ</t>
    </rPh>
    <rPh sb="31" eb="33">
      <t>カノウ</t>
    </rPh>
    <phoneticPr fontId="2"/>
  </si>
  <si>
    <t>記載の全ての者が、弥彦村に本調書を提出すること及び弥彦村が新潟県警察本部に照会することについて同意します。</t>
    <rPh sb="0" eb="2">
      <t>キサイ</t>
    </rPh>
    <rPh sb="3" eb="4">
      <t>スベ</t>
    </rPh>
    <rPh sb="6" eb="7">
      <t>モノ</t>
    </rPh>
    <rPh sb="9" eb="12">
      <t>ヤヒコムラ</t>
    </rPh>
    <rPh sb="13" eb="14">
      <t>ホン</t>
    </rPh>
    <rPh sb="14" eb="16">
      <t>チョウショ</t>
    </rPh>
    <rPh sb="17" eb="19">
      <t>テイシュツ</t>
    </rPh>
    <rPh sb="23" eb="24">
      <t>オヨ</t>
    </rPh>
    <rPh sb="25" eb="28">
      <t>ヤヒコムラ</t>
    </rPh>
    <phoneticPr fontId="79"/>
  </si>
  <si>
    <t>〒959-0392
新潟県西蒲原郡弥彦村大字矢作402番地
弥彦村役場　総務部総務課　企画財政係
TEL：0256-94-3131　
FAX：0256-94-3216</t>
    <rPh sb="10" eb="13">
      <t>ニイガタケン</t>
    </rPh>
    <rPh sb="13" eb="17">
      <t>ニシカンバラグン</t>
    </rPh>
    <rPh sb="17" eb="19">
      <t>ヤヒコ</t>
    </rPh>
    <rPh sb="19" eb="20">
      <t>ムラ</t>
    </rPh>
    <rPh sb="20" eb="22">
      <t>オオアザ</t>
    </rPh>
    <rPh sb="22" eb="24">
      <t>ヤハギ</t>
    </rPh>
    <rPh sb="27" eb="29">
      <t>バンチ</t>
    </rPh>
    <rPh sb="30" eb="32">
      <t>ヤヒコ</t>
    </rPh>
    <rPh sb="32" eb="33">
      <t>ムラ</t>
    </rPh>
    <rPh sb="33" eb="35">
      <t>ヤクバ</t>
    </rPh>
    <rPh sb="36" eb="39">
      <t>ソウムブ</t>
    </rPh>
    <rPh sb="39" eb="42">
      <t>ソウムカ</t>
    </rPh>
    <rPh sb="43" eb="45">
      <t>キカク</t>
    </rPh>
    <rPh sb="45" eb="47">
      <t>ザイセイ</t>
    </rPh>
    <rPh sb="47" eb="48">
      <t>カカ</t>
    </rPh>
    <phoneticPr fontId="2"/>
  </si>
  <si>
    <t>第１号様式「物品入札参加資格審査申請書」</t>
    <phoneticPr fontId="2"/>
  </si>
  <si>
    <t>物品入札参加資格審査申請書</t>
    <rPh sb="0" eb="1">
      <t>モノ</t>
    </rPh>
    <rPh sb="1" eb="2">
      <t>シナ</t>
    </rPh>
    <rPh sb="2" eb="3">
      <t>イリ</t>
    </rPh>
    <rPh sb="3" eb="4">
      <t>サツ</t>
    </rPh>
    <rPh sb="4" eb="5">
      <t>サン</t>
    </rPh>
    <rPh sb="5" eb="6">
      <t>カ</t>
    </rPh>
    <rPh sb="6" eb="7">
      <t>シ</t>
    </rPh>
    <rPh sb="7" eb="8">
      <t>カク</t>
    </rPh>
    <rPh sb="8" eb="9">
      <t>シン</t>
    </rPh>
    <rPh sb="9" eb="10">
      <t>サ</t>
    </rPh>
    <rPh sb="10" eb="11">
      <t>サル</t>
    </rPh>
    <rPh sb="11" eb="12">
      <t>ショウ</t>
    </rPh>
    <rPh sb="12" eb="13">
      <t>ショ</t>
    </rPh>
    <phoneticPr fontId="2"/>
  </si>
  <si>
    <t>　令和５・６・７年度において、弥彦村で行われる下記の物品の購入（製造の請負）に係る一般競争入札及び指名競争入札に参加する資格の審査を受けたいので、関係書類を添えて申請します。
　なお、この申請書及び添付書類の内容については、事実と相違ないことを誓約します。</t>
    <rPh sb="1" eb="2">
      <t>レイ</t>
    </rPh>
    <rPh sb="2" eb="3">
      <t>ワ</t>
    </rPh>
    <rPh sb="15" eb="18">
      <t>ヤヒコムラ</t>
    </rPh>
    <rPh sb="39" eb="40">
      <t>カカ</t>
    </rPh>
    <rPh sb="66" eb="67">
      <t>ウ</t>
    </rPh>
    <rPh sb="73" eb="75">
      <t>カンケイ</t>
    </rPh>
    <rPh sb="75" eb="77">
      <t>ショルイ</t>
    </rPh>
    <rPh sb="78" eb="79">
      <t>ソ</t>
    </rPh>
    <phoneticPr fontId="2"/>
  </si>
  <si>
    <t>私は、弥彦村物品入札参加資格審査申請に当たり、下記のとおり役員等について届け出ます。</t>
    <rPh sb="0" eb="1">
      <t>ワタシ</t>
    </rPh>
    <rPh sb="3" eb="6">
      <t>ヤヒコムラ</t>
    </rPh>
    <rPh sb="6" eb="8">
      <t>ブッピン</t>
    </rPh>
    <rPh sb="8" eb="10">
      <t>ニュウサツ</t>
    </rPh>
    <rPh sb="10" eb="12">
      <t>サンカ</t>
    </rPh>
    <rPh sb="12" eb="14">
      <t>シカク</t>
    </rPh>
    <rPh sb="14" eb="16">
      <t>シンサ</t>
    </rPh>
    <rPh sb="16" eb="18">
      <t>シンセイ</t>
    </rPh>
    <rPh sb="19" eb="20">
      <t>ア</t>
    </rPh>
    <rPh sb="23" eb="25">
      <t>カキ</t>
    </rPh>
    <rPh sb="29" eb="31">
      <t>ヤクイン</t>
    </rPh>
    <rPh sb="31" eb="32">
      <t>トウ</t>
    </rPh>
    <rPh sb="36" eb="37">
      <t>トドケ</t>
    </rPh>
    <rPh sb="38" eb="39">
      <t>デ</t>
    </rPh>
    <phoneticPr fontId="79"/>
  </si>
  <si>
    <t>令和５年２月１日から令和５年２月２８日まで
（上記期間以降も随時提出できます）</t>
    <rPh sb="0" eb="2">
      <t>レイワ</t>
    </rPh>
    <rPh sb="10" eb="12">
      <t>レイワ</t>
    </rPh>
    <phoneticPr fontId="2"/>
  </si>
  <si>
    <t>弥彦村長　　様</t>
    <rPh sb="0" eb="2">
      <t>ヤヒコ</t>
    </rPh>
    <rPh sb="2" eb="4">
      <t>ソンチョウ</t>
    </rPh>
    <rPh sb="6" eb="7">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</si>
</sst>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
    <numFmt numFmtId="177" formatCode="0000"/>
    <numFmt numFmtId="178" formatCode="00"/>
    <numFmt numFmtId="179" formatCode="[White][=1]&quot;1&quot;;[White][=0]&quot;0&quot;;[Red]&quot;←いずれかを選択&quot;"/>
    <numFmt numFmtId="180" formatCode="0_);[Red]\(0\)"/>
    <numFmt numFmtId="181" formatCode=";;;"/>
    <numFmt numFmtId="182" formatCode="[&lt;=999]000;[&lt;=9999]000\-00;000\-0000"/>
    <numFmt numFmtId="183" formatCode="[$-411]ggge&quot;年&quot;m&quot;月&quot;d&quot;日&quot;;@"/>
    <numFmt numFmtId="184" formatCode="\(#\)"/>
    <numFmt numFmtId="185" formatCode="#,##0;\-#,##0;0"/>
  </numFmts>
  <fonts count="8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9"/>
      <name val="ＭＳ Ｐゴシック"/>
      <family val="3"/>
      <charset val="128"/>
    </font>
    <font>
      <sz val="11"/>
      <name val="ＭＳ Ｐ明朝"/>
      <family val="1"/>
      <charset val="128"/>
    </font>
    <font>
      <b/>
      <sz val="16"/>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sz val="10"/>
      <name val="ＭＳ Ｐ明朝"/>
      <family val="1"/>
      <charset val="128"/>
    </font>
    <font>
      <sz val="9"/>
      <name val="ＭＳ Ｐ明朝"/>
      <family val="1"/>
      <charset val="128"/>
    </font>
    <font>
      <b/>
      <sz val="9"/>
      <name val="ＭＳ Ｐゴシック"/>
      <family val="3"/>
      <charset val="128"/>
    </font>
    <font>
      <b/>
      <sz val="10"/>
      <name val="ＭＳ Ｐゴシック"/>
      <family val="3"/>
      <charset val="128"/>
    </font>
    <font>
      <sz val="18"/>
      <name val="ＭＳ Ｐゴシック"/>
      <family val="3"/>
      <charset val="128"/>
    </font>
    <font>
      <sz val="8"/>
      <name val="ＭＳ Ｐ明朝"/>
      <family val="1"/>
      <charset val="128"/>
    </font>
    <font>
      <sz val="11"/>
      <name val="ＭＳ Ｐゴシック"/>
      <family val="3"/>
      <charset val="128"/>
    </font>
    <font>
      <sz val="9"/>
      <name val="ＭＳ Ｐゴシック"/>
      <family val="3"/>
      <charset val="128"/>
    </font>
    <font>
      <u/>
      <sz val="11"/>
      <name val="ＭＳ Ｐ明朝"/>
      <family val="1"/>
      <charset val="128"/>
    </font>
    <font>
      <sz val="11"/>
      <color indexed="10"/>
      <name val="ＭＳ Ｐゴシック"/>
      <family val="3"/>
      <charset val="128"/>
    </font>
    <font>
      <sz val="9"/>
      <color indexed="81"/>
      <name val="ＭＳ Ｐゴシック"/>
      <family val="3"/>
      <charset val="128"/>
    </font>
    <font>
      <sz val="11"/>
      <color indexed="43"/>
      <name val="ＭＳ Ｐゴシック"/>
      <family val="3"/>
      <charset val="128"/>
    </font>
    <font>
      <sz val="11"/>
      <name val="ＭＳ 明朝"/>
      <family val="1"/>
      <charset val="128"/>
    </font>
    <font>
      <b/>
      <u/>
      <sz val="11"/>
      <name val="ＭＳ Ｐゴシック"/>
      <family val="3"/>
      <charset val="128"/>
    </font>
    <font>
      <b/>
      <sz val="9"/>
      <color rgb="FFFF0000"/>
      <name val="ＭＳ Ｐゴシック"/>
      <family val="3"/>
      <charset val="128"/>
    </font>
    <font>
      <sz val="10"/>
      <color rgb="FFFF0000"/>
      <name val="ＭＳ Ｐ明朝"/>
      <family val="1"/>
      <charset val="128"/>
    </font>
    <font>
      <u/>
      <sz val="10"/>
      <name val="ＭＳ Ｐゴシック"/>
      <family val="3"/>
      <charset val="128"/>
    </font>
    <font>
      <sz val="6"/>
      <name val="ＭＳ Ｐ明朝"/>
      <family val="1"/>
      <charset val="128"/>
    </font>
    <font>
      <sz val="9"/>
      <color indexed="81"/>
      <name val="MS P ゴシック"/>
      <family val="3"/>
      <charset val="128"/>
    </font>
    <font>
      <b/>
      <sz val="14"/>
      <name val="ＭＳ Ｐ明朝"/>
      <family val="1"/>
      <charset val="128"/>
    </font>
    <font>
      <sz val="9"/>
      <color rgb="FFFF0000"/>
      <name val="ＭＳ Ｐゴシック"/>
      <family val="3"/>
      <charset val="128"/>
    </font>
    <font>
      <b/>
      <sz val="9"/>
      <color theme="1"/>
      <name val="ＭＳ Ｐゴシック"/>
      <family val="3"/>
      <charset val="128"/>
    </font>
    <font>
      <sz val="11"/>
      <color indexed="8"/>
      <name val="ＭＳ Ｐゴシック"/>
      <family val="3"/>
      <charset val="128"/>
    </font>
    <font>
      <sz val="11"/>
      <color theme="1"/>
      <name val="ＭＳ Ｐ明朝"/>
      <family val="1"/>
      <charset val="128"/>
    </font>
    <font>
      <sz val="6"/>
      <name val="ＭＳ Ｐゴシック"/>
      <family val="2"/>
      <charset val="128"/>
      <scheme val="minor"/>
    </font>
    <font>
      <sz val="10.5"/>
      <name val="ＭＳ Ｐ明朝"/>
      <family val="1"/>
      <charset val="128"/>
    </font>
    <font>
      <sz val="8"/>
      <color rgb="FFFF0000"/>
      <name val="ＭＳ Ｐゴシック"/>
      <family val="3"/>
      <charset val="128"/>
    </font>
    <font>
      <b/>
      <sz val="10"/>
      <color rgb="FFFF0000"/>
      <name val="ＭＳ Ｐゴシック"/>
      <family val="3"/>
      <charset val="128"/>
    </font>
    <font>
      <b/>
      <u/>
      <sz val="12"/>
      <name val="ＭＳ Ｐゴシック"/>
      <family val="3"/>
      <charset val="128"/>
    </font>
    <font>
      <u/>
      <sz val="10"/>
      <name val="ＭＳ Ｐ明朝"/>
      <family val="1"/>
      <charset val="128"/>
    </font>
    <font>
      <sz val="14"/>
      <name val="ＭＳ Ｐ明朝"/>
      <family val="1"/>
      <charset val="128"/>
    </font>
    <font>
      <sz val="11"/>
      <color indexed="43"/>
      <name val="ＭＳ Ｐ明朝"/>
      <family val="1"/>
      <charset val="128"/>
    </font>
    <font>
      <sz val="11"/>
      <color theme="0" tint="-0.34998626667073579"/>
      <name val="ＭＳ Ｐゴシック"/>
      <family val="3"/>
      <charset val="128"/>
    </font>
    <font>
      <b/>
      <sz val="9"/>
      <color indexed="81"/>
      <name val="MS P ゴシック"/>
      <family val="3"/>
      <charset val="128"/>
    </font>
    <font>
      <sz val="10"/>
      <color theme="0" tint="-0.34998626667073579"/>
      <name val="ＭＳ Ｐゴシック"/>
      <family val="3"/>
      <charset val="128"/>
    </font>
    <font>
      <b/>
      <sz val="11"/>
      <color theme="0" tint="-0.34998626667073579"/>
      <name val="ＭＳ Ｐゴシック"/>
      <family val="3"/>
      <charset val="128"/>
    </font>
    <font>
      <sz val="8"/>
      <color theme="0" tint="-0.34998626667073579"/>
      <name val="ＭＳ Ｐゴシック"/>
      <family val="3"/>
      <charset val="128"/>
    </font>
    <font>
      <sz val="11"/>
      <color theme="0" tint="-0.34998626667073579"/>
      <name val="ＭＳ Ｐ明朝"/>
      <family val="1"/>
      <charset val="128"/>
    </font>
    <font>
      <sz val="9"/>
      <color theme="0" tint="-0.34998626667073579"/>
      <name val="ＭＳ Ｐゴシック"/>
      <family val="3"/>
      <charset val="128"/>
    </font>
    <font>
      <sz val="10"/>
      <color theme="0" tint="-0.34998626667073579"/>
      <name val="ＭＳ Ｐ明朝"/>
      <family val="1"/>
      <charset val="128"/>
    </font>
    <font>
      <sz val="9"/>
      <color theme="0" tint="-0.34998626667073579"/>
      <name val="ＭＳ Ｐ明朝"/>
      <family val="1"/>
      <charset val="128"/>
    </font>
    <font>
      <sz val="8"/>
      <name val="ＭＳ Ｐゴシック"/>
      <family val="3"/>
      <charset val="128"/>
    </font>
    <font>
      <sz val="10"/>
      <name val="ＭＳ 明朝"/>
      <family val="1"/>
      <charset val="128"/>
    </font>
    <font>
      <b/>
      <sz val="18"/>
      <name val="メイリオ"/>
      <family val="3"/>
      <charset val="128"/>
    </font>
    <font>
      <b/>
      <sz val="16"/>
      <name val="メイリオ"/>
      <family val="3"/>
      <charset val="128"/>
    </font>
    <font>
      <sz val="14"/>
      <name val="ＭＳ Ｐゴシック"/>
      <family val="3"/>
      <charset val="128"/>
    </font>
    <font>
      <sz val="12"/>
      <name val="ＭＳ Ｐゴシック"/>
      <family val="3"/>
      <charset val="128"/>
    </font>
    <font>
      <b/>
      <sz val="18"/>
      <name val="ＭＳ Ｐゴシック"/>
      <family val="3"/>
      <charset val="128"/>
    </font>
    <font>
      <u/>
      <sz val="11"/>
      <color theme="1"/>
      <name val="ＭＳ Ｐゴシック"/>
      <family val="3"/>
      <charset val="128"/>
    </font>
    <font>
      <sz val="12"/>
      <name val="ＭＳ Ｐ明朝"/>
      <family val="1"/>
      <charset val="128"/>
    </font>
    <font>
      <b/>
      <sz val="12"/>
      <name val="ＭＳ Ｐ明朝"/>
      <family val="1"/>
      <charset val="128"/>
    </font>
    <font>
      <b/>
      <sz val="18"/>
      <name val="ＭＳ Ｐ明朝"/>
      <family val="1"/>
      <charset val="128"/>
    </font>
    <font>
      <b/>
      <sz val="11"/>
      <name val="ＭＳ Ｐ明朝"/>
      <family val="1"/>
      <charset val="128"/>
    </font>
    <font>
      <b/>
      <sz val="11"/>
      <name val="ＭＳ 明朝"/>
      <family val="1"/>
      <charset val="128"/>
    </font>
    <font>
      <u/>
      <sz val="11"/>
      <name val="メイリオ"/>
      <family val="3"/>
      <charset val="128"/>
    </font>
    <font>
      <sz val="11"/>
      <name val="メイリオ"/>
      <family val="3"/>
      <charset val="128"/>
    </font>
    <font>
      <b/>
      <u/>
      <sz val="11"/>
      <name val="メイリオ"/>
      <family val="3"/>
      <charset val="128"/>
    </font>
    <font>
      <sz val="12"/>
      <name val="ＭＳ ゴシック"/>
      <family val="3"/>
      <charset val="128"/>
    </font>
    <font>
      <sz val="12"/>
      <name val="ＭＳ 明朝"/>
      <family val="1"/>
      <charset val="128"/>
    </font>
    <font>
      <b/>
      <sz val="12"/>
      <name val="ＭＳ ゴシック"/>
      <family val="3"/>
      <charset val="128"/>
    </font>
    <font>
      <u/>
      <sz val="11"/>
      <name val="ＭＳ 明朝"/>
      <family val="1"/>
      <charset val="128"/>
    </font>
    <font>
      <b/>
      <u/>
      <sz val="12"/>
      <name val="ＭＳ ゴシック"/>
      <family val="3"/>
      <charset val="128"/>
    </font>
    <font>
      <u/>
      <sz val="10"/>
      <name val="ＭＳ 明朝"/>
      <family val="1"/>
      <charset val="128"/>
    </font>
    <font>
      <sz val="11"/>
      <name val="HG丸ｺﾞｼｯｸM-PRO"/>
      <family val="3"/>
      <charset val="128"/>
    </font>
    <font>
      <sz val="12"/>
      <name val="ＭＳ 明朝"/>
      <family val="3"/>
      <charset val="128"/>
    </font>
    <font>
      <b/>
      <u/>
      <sz val="11"/>
      <name val="ＭＳ ゴシック"/>
      <family val="3"/>
      <charset val="128"/>
    </font>
    <font>
      <sz val="11.5"/>
      <name val="ＭＳ 明朝"/>
      <family val="1"/>
      <charset val="128"/>
    </font>
    <font>
      <sz val="9.5"/>
      <name val="ＭＳ 明朝"/>
      <family val="1"/>
      <charset val="128"/>
    </font>
    <font>
      <sz val="11"/>
      <name val="ＭＳ 明朝"/>
      <family val="3"/>
      <charset val="128"/>
    </font>
    <font>
      <sz val="6"/>
      <name val="ＭＳ ゴシック"/>
      <family val="2"/>
      <charset val="128"/>
    </font>
    <font>
      <sz val="18"/>
      <color theme="1"/>
      <name val="ＭＳ ゴシック"/>
      <family val="2"/>
      <charset val="128"/>
    </font>
    <font>
      <sz val="12"/>
      <color theme="1"/>
      <name val="ＭＳ ゴシック"/>
      <family val="2"/>
      <charset val="128"/>
    </font>
    <font>
      <sz val="12"/>
      <color theme="1"/>
      <name val="ＭＳ ゴシック"/>
      <family val="3"/>
      <charset val="128"/>
    </font>
    <font>
      <sz val="10"/>
      <color theme="1"/>
      <name val="ＭＳ Ｐゴシック"/>
      <family val="3"/>
      <charset val="128"/>
    </font>
    <font>
      <u/>
      <sz val="11"/>
      <name val="ＭＳ Ｐゴシック"/>
      <family val="3"/>
      <charset val="128"/>
    </font>
    <font>
      <sz val="1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indexed="43"/>
        <bgColor indexed="64"/>
      </patternFill>
    </fill>
  </fills>
  <borders count="132">
    <border>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2" fillId="0" borderId="0"/>
  </cellStyleXfs>
  <cellXfs count="1091">
    <xf numFmtId="0" fontId="0" fillId="0" borderId="0" xfId="0">
      <alignment vertical="center"/>
    </xf>
    <xf numFmtId="0" fontId="3" fillId="2" borderId="0" xfId="0" applyFont="1" applyFill="1">
      <alignment vertical="center"/>
    </xf>
    <xf numFmtId="0" fontId="0" fillId="2" borderId="0" xfId="0" applyFill="1">
      <alignment vertical="center"/>
    </xf>
    <xf numFmtId="0" fontId="14" fillId="2" borderId="0" xfId="0" applyFont="1" applyFill="1" applyAlignment="1">
      <alignment horizontal="center" vertical="center" shrinkToFit="1"/>
    </xf>
    <xf numFmtId="0" fontId="5" fillId="2" borderId="0" xfId="0" applyFont="1" applyFill="1">
      <alignment vertical="center"/>
    </xf>
    <xf numFmtId="0" fontId="8" fillId="2" borderId="0" xfId="0" applyFont="1" applyFill="1">
      <alignment vertical="center"/>
    </xf>
    <xf numFmtId="0" fontId="0" fillId="2" borderId="0" xfId="0"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vertical="top" wrapText="1"/>
    </xf>
    <xf numFmtId="0" fontId="0" fillId="2" borderId="0" xfId="0" applyFill="1" applyAlignment="1">
      <alignment horizontal="left"/>
    </xf>
    <xf numFmtId="0" fontId="5" fillId="2" borderId="0" xfId="0" applyFont="1" applyFill="1" applyAlignment="1">
      <alignment horizontal="left" wrapText="1"/>
    </xf>
    <xf numFmtId="0" fontId="5" fillId="2" borderId="0" xfId="0" applyFont="1" applyFill="1" applyAlignment="1">
      <alignment wrapText="1"/>
    </xf>
    <xf numFmtId="0" fontId="0" fillId="2" borderId="1" xfId="0" applyFill="1" applyBorder="1">
      <alignment vertical="center"/>
    </xf>
    <xf numFmtId="178" fontId="5" fillId="2" borderId="5" xfId="0" applyNumberFormat="1" applyFont="1" applyFill="1" applyBorder="1" applyAlignment="1">
      <alignment horizontal="center" vertical="center"/>
    </xf>
    <xf numFmtId="178" fontId="5" fillId="2" borderId="0" xfId="0" applyNumberFormat="1" applyFont="1" applyFill="1" applyAlignment="1">
      <alignment horizontal="center" vertical="center"/>
    </xf>
    <xf numFmtId="0" fontId="5" fillId="2" borderId="0" xfId="0" applyFont="1" applyFill="1" applyAlignment="1">
      <alignment horizontal="left" vertical="center"/>
    </xf>
    <xf numFmtId="0" fontId="1" fillId="2" borderId="0" xfId="0" applyFont="1" applyFill="1" applyAlignment="1">
      <alignment horizontal="left" vertical="center"/>
    </xf>
    <xf numFmtId="0" fontId="0" fillId="2" borderId="38" xfId="0" applyFill="1" applyBorder="1" applyAlignment="1">
      <alignment horizontal="left" vertical="center"/>
    </xf>
    <xf numFmtId="178" fontId="5" fillId="2" borderId="10" xfId="0" applyNumberFormat="1" applyFont="1" applyFill="1" applyBorder="1" applyAlignment="1">
      <alignment horizontal="center" vertical="center"/>
    </xf>
    <xf numFmtId="0" fontId="1" fillId="2" borderId="0" xfId="0" applyFont="1" applyFill="1">
      <alignment vertical="center"/>
    </xf>
    <xf numFmtId="0" fontId="10" fillId="2" borderId="0" xfId="0" applyFont="1" applyFill="1">
      <alignment vertical="center"/>
    </xf>
    <xf numFmtId="0" fontId="3" fillId="2" borderId="0" xfId="0" applyFont="1" applyFill="1" applyAlignment="1">
      <alignment horizontal="center" vertical="center"/>
    </xf>
    <xf numFmtId="0" fontId="12"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12" fillId="2" borderId="13" xfId="0" applyFont="1" applyFill="1" applyBorder="1">
      <alignment vertical="center"/>
    </xf>
    <xf numFmtId="0" fontId="10" fillId="2" borderId="13" xfId="0" applyFont="1" applyFill="1" applyBorder="1">
      <alignment vertical="center"/>
    </xf>
    <xf numFmtId="0" fontId="11" fillId="2" borderId="1" xfId="0" applyFont="1" applyFill="1" applyBorder="1">
      <alignment vertical="center"/>
    </xf>
    <xf numFmtId="0" fontId="11" fillId="2" borderId="19" xfId="0" applyFont="1" applyFill="1" applyBorder="1">
      <alignment vertical="center"/>
    </xf>
    <xf numFmtId="0" fontId="11" fillId="2" borderId="0" xfId="0" applyFont="1" applyFill="1">
      <alignment vertical="center"/>
    </xf>
    <xf numFmtId="0" fontId="11" fillId="2" borderId="0" xfId="0" applyFont="1" applyFill="1" applyAlignment="1">
      <alignment vertical="center" textRotation="255"/>
    </xf>
    <xf numFmtId="0" fontId="11" fillId="2" borderId="6" xfId="0" applyFont="1" applyFill="1" applyBorder="1">
      <alignment vertical="center"/>
    </xf>
    <xf numFmtId="0" fontId="11" fillId="2" borderId="0" xfId="0" applyFont="1" applyFill="1" applyAlignment="1">
      <alignment horizontal="left" vertical="center"/>
    </xf>
    <xf numFmtId="0" fontId="11" fillId="2" borderId="0" xfId="0" applyFont="1" applyFill="1" applyAlignment="1">
      <alignment vertical="center" textRotation="255" shrinkToFit="1"/>
    </xf>
    <xf numFmtId="0" fontId="11" fillId="2" borderId="0" xfId="0" applyFont="1" applyFill="1" applyAlignment="1">
      <alignment horizontal="right" vertical="center"/>
    </xf>
    <xf numFmtId="0" fontId="5" fillId="2" borderId="0" xfId="0" applyFont="1" applyFill="1" applyAlignment="1">
      <alignment horizontal="right" vertical="center"/>
    </xf>
    <xf numFmtId="0" fontId="5" fillId="2" borderId="6" xfId="0" applyFont="1" applyFill="1" applyBorder="1" applyAlignment="1">
      <alignment horizontal="left" vertical="center"/>
    </xf>
    <xf numFmtId="0" fontId="4" fillId="2" borderId="0" xfId="0" applyFont="1" applyFill="1">
      <alignment vertical="center"/>
    </xf>
    <xf numFmtId="0" fontId="5" fillId="2" borderId="6" xfId="0" applyFont="1" applyFill="1" applyBorder="1">
      <alignment vertical="center"/>
    </xf>
    <xf numFmtId="0" fontId="8" fillId="2" borderId="0" xfId="0" applyFont="1" applyFill="1" applyAlignment="1">
      <alignment horizontal="center" vertical="top" wrapText="1"/>
    </xf>
    <xf numFmtId="0" fontId="5" fillId="3" borderId="38" xfId="0" applyFont="1" applyFill="1" applyBorder="1" applyAlignment="1" applyProtection="1">
      <alignment horizontal="center" vertical="center"/>
      <protection locked="0"/>
    </xf>
    <xf numFmtId="0" fontId="5" fillId="3" borderId="54" xfId="0" applyFont="1" applyFill="1" applyBorder="1" applyProtection="1">
      <alignment vertical="center"/>
      <protection locked="0"/>
    </xf>
    <xf numFmtId="0" fontId="5" fillId="3" borderId="57" xfId="0" applyFont="1" applyFill="1" applyBorder="1" applyProtection="1">
      <alignment vertical="center"/>
      <protection locked="0"/>
    </xf>
    <xf numFmtId="177" fontId="0" fillId="2" borderId="0" xfId="0" applyNumberFormat="1" applyFill="1">
      <alignment vertical="center"/>
    </xf>
    <xf numFmtId="183" fontId="5" fillId="0" borderId="38" xfId="0" applyNumberFormat="1" applyFont="1" applyBorder="1">
      <alignment vertical="center"/>
    </xf>
    <xf numFmtId="0" fontId="5" fillId="2" borderId="38" xfId="0" applyFont="1" applyFill="1" applyBorder="1">
      <alignment vertical="center"/>
    </xf>
    <xf numFmtId="183" fontId="5" fillId="0" borderId="50" xfId="0" applyNumberFormat="1" applyFont="1" applyBorder="1">
      <alignment vertical="center"/>
    </xf>
    <xf numFmtId="49" fontId="0" fillId="2" borderId="0" xfId="0" applyNumberFormat="1" applyFill="1">
      <alignment vertical="center"/>
    </xf>
    <xf numFmtId="49" fontId="0" fillId="2" borderId="0" xfId="0" applyNumberFormat="1" applyFill="1" applyAlignment="1">
      <alignment horizontal="left" vertical="center"/>
    </xf>
    <xf numFmtId="182" fontId="5" fillId="0" borderId="47" xfId="0" applyNumberFormat="1" applyFont="1" applyBorder="1">
      <alignment vertical="center"/>
    </xf>
    <xf numFmtId="0" fontId="10" fillId="2" borderId="0" xfId="0" applyFont="1" applyFill="1" applyAlignment="1">
      <alignment vertical="top"/>
    </xf>
    <xf numFmtId="0" fontId="10" fillId="2" borderId="0" xfId="0" applyFont="1" applyFill="1" applyAlignment="1">
      <alignment horizontal="left" vertical="center"/>
    </xf>
    <xf numFmtId="0" fontId="5" fillId="2" borderId="9" xfId="0" applyFont="1" applyFill="1" applyBorder="1" applyAlignment="1">
      <alignment horizontal="left" vertical="center"/>
    </xf>
    <xf numFmtId="0" fontId="5" fillId="2" borderId="8" xfId="0" applyFont="1" applyFill="1" applyBorder="1">
      <alignment vertical="center"/>
    </xf>
    <xf numFmtId="0" fontId="0" fillId="2" borderId="5" xfId="0" applyFill="1" applyBorder="1">
      <alignment vertical="center"/>
    </xf>
    <xf numFmtId="0" fontId="0" fillId="2" borderId="8" xfId="0" applyFill="1" applyBorder="1">
      <alignment vertical="center"/>
    </xf>
    <xf numFmtId="0" fontId="5" fillId="2" borderId="5" xfId="0" applyFont="1" applyFill="1" applyBorder="1">
      <alignment vertical="center"/>
    </xf>
    <xf numFmtId="0" fontId="0" fillId="2" borderId="14" xfId="0" applyFill="1" applyBorder="1">
      <alignment vertical="center"/>
    </xf>
    <xf numFmtId="0" fontId="5" fillId="2" borderId="9" xfId="0" applyFont="1" applyFill="1" applyBorder="1">
      <alignment vertical="center"/>
    </xf>
    <xf numFmtId="0" fontId="18" fillId="2" borderId="9"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0" fontId="5" fillId="2" borderId="17" xfId="0" applyFont="1" applyFill="1" applyBorder="1">
      <alignment vertical="center"/>
    </xf>
    <xf numFmtId="0" fontId="1" fillId="2" borderId="22" xfId="2" applyFill="1" applyBorder="1" applyAlignment="1" applyProtection="1">
      <alignment horizontal="center"/>
      <protection locked="0"/>
    </xf>
    <xf numFmtId="0" fontId="1" fillId="2" borderId="0" xfId="2" applyFill="1" applyAlignment="1" applyProtection="1">
      <alignment horizontal="center"/>
      <protection locked="0"/>
    </xf>
    <xf numFmtId="0" fontId="4" fillId="2" borderId="22" xfId="2" applyFont="1" applyFill="1" applyBorder="1" applyAlignment="1" applyProtection="1">
      <alignment horizontal="center"/>
      <protection locked="0"/>
    </xf>
    <xf numFmtId="0" fontId="1" fillId="2" borderId="27" xfId="2" applyFill="1" applyBorder="1" applyAlignment="1" applyProtection="1">
      <alignment horizontal="center"/>
      <protection locked="0"/>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0" fillId="2" borderId="9" xfId="0" applyFill="1" applyBorder="1">
      <alignment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left" vertical="center"/>
    </xf>
    <xf numFmtId="0" fontId="5" fillId="3" borderId="6" xfId="0" applyFont="1" applyFill="1" applyBorder="1" applyAlignment="1" applyProtection="1">
      <alignment horizontal="center" vertical="center" shrinkToFit="1"/>
      <protection locked="0"/>
    </xf>
    <xf numFmtId="0" fontId="5" fillId="2" borderId="14"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11" fillId="2" borderId="0" xfId="0" applyFont="1" applyFill="1" applyAlignment="1">
      <alignment horizontal="center" vertical="center"/>
    </xf>
    <xf numFmtId="0" fontId="7" fillId="2" borderId="0" xfId="0" applyFont="1" applyFill="1" applyAlignment="1">
      <alignment horizontal="center" vertical="center"/>
    </xf>
    <xf numFmtId="0" fontId="1" fillId="2" borderId="10" xfId="2" applyFill="1" applyBorder="1" applyAlignment="1" applyProtection="1">
      <alignment horizontal="center"/>
      <protection locked="0"/>
    </xf>
    <xf numFmtId="0" fontId="1" fillId="2" borderId="28" xfId="2" applyFill="1" applyBorder="1" applyAlignment="1" applyProtection="1">
      <alignment horizontal="center"/>
      <protection locked="0"/>
    </xf>
    <xf numFmtId="0" fontId="1" fillId="2" borderId="9" xfId="2" applyFill="1" applyBorder="1" applyAlignment="1" applyProtection="1">
      <alignment horizontal="center"/>
      <protection locked="0"/>
    </xf>
    <xf numFmtId="0" fontId="1" fillId="2" borderId="24" xfId="2" applyFill="1" applyBorder="1" applyAlignment="1" applyProtection="1">
      <alignment horizontal="center"/>
      <protection locked="0"/>
    </xf>
    <xf numFmtId="0" fontId="47" fillId="2" borderId="0" xfId="0" applyFont="1" applyFill="1">
      <alignment vertical="center"/>
    </xf>
    <xf numFmtId="0" fontId="44" fillId="2" borderId="0" xfId="0" applyFont="1" applyFill="1">
      <alignment vertical="center"/>
    </xf>
    <xf numFmtId="0" fontId="48" fillId="2" borderId="0" xfId="0" applyFont="1" applyFill="1">
      <alignment vertical="center"/>
    </xf>
    <xf numFmtId="0" fontId="49" fillId="2" borderId="0" xfId="0" applyFont="1" applyFill="1">
      <alignment vertical="center"/>
    </xf>
    <xf numFmtId="0" fontId="50" fillId="2" borderId="0" xfId="0" applyFont="1" applyFill="1">
      <alignment vertical="center"/>
    </xf>
    <xf numFmtId="0" fontId="5" fillId="0" borderId="12" xfId="0" applyFont="1" applyBorder="1" applyAlignment="1">
      <alignment horizontal="left" vertical="center"/>
    </xf>
    <xf numFmtId="0" fontId="36" fillId="2" borderId="0" xfId="0" applyFont="1" applyFill="1">
      <alignment vertical="center"/>
    </xf>
    <xf numFmtId="0" fontId="0" fillId="2" borderId="0" xfId="0" quotePrefix="1" applyFill="1">
      <alignment vertical="center"/>
    </xf>
    <xf numFmtId="184" fontId="5" fillId="2" borderId="7" xfId="0" applyNumberFormat="1" applyFont="1" applyFill="1" applyBorder="1" applyAlignment="1">
      <alignment horizontal="center" vertical="center"/>
    </xf>
    <xf numFmtId="184" fontId="5" fillId="2" borderId="7" xfId="0" applyNumberFormat="1" applyFont="1" applyFill="1" applyBorder="1" applyAlignment="1">
      <alignment horizontal="center" vertical="center" shrinkToFit="1"/>
    </xf>
    <xf numFmtId="179" fontId="3" fillId="2" borderId="0" xfId="0" applyNumberFormat="1" applyFont="1" applyFill="1">
      <alignment vertical="center"/>
    </xf>
    <xf numFmtId="179" fontId="1" fillId="2" borderId="0" xfId="0" applyNumberFormat="1" applyFont="1" applyFill="1">
      <alignment vertical="center"/>
    </xf>
    <xf numFmtId="0" fontId="32" fillId="0" borderId="0" xfId="4" applyAlignment="1">
      <alignment wrapText="1"/>
    </xf>
    <xf numFmtId="0" fontId="32" fillId="0" borderId="0" xfId="4" applyAlignment="1">
      <alignment horizontal="right" wrapText="1"/>
    </xf>
    <xf numFmtId="179" fontId="3" fillId="2" borderId="33" xfId="0" applyNumberFormat="1" applyFont="1" applyFill="1" applyBorder="1">
      <alignment vertical="center"/>
    </xf>
    <xf numFmtId="180" fontId="4" fillId="2" borderId="0" xfId="0" applyNumberFormat="1" applyFont="1" applyFill="1">
      <alignment vertical="center"/>
    </xf>
    <xf numFmtId="180" fontId="4" fillId="2" borderId="33" xfId="0" applyNumberFormat="1" applyFont="1" applyFill="1" applyBorder="1">
      <alignment vertical="center"/>
    </xf>
    <xf numFmtId="0" fontId="10" fillId="2" borderId="6" xfId="0" applyFont="1" applyFill="1" applyBorder="1" applyAlignment="1">
      <alignment horizontal="right" vertical="center"/>
    </xf>
    <xf numFmtId="0" fontId="10" fillId="2" borderId="1" xfId="0" applyFont="1" applyFill="1" applyBorder="1" applyAlignment="1">
      <alignment horizontal="right" vertical="center"/>
    </xf>
    <xf numFmtId="0" fontId="0" fillId="2" borderId="13" xfId="0" applyFill="1" applyBorder="1">
      <alignment vertical="center"/>
    </xf>
    <xf numFmtId="0" fontId="0" fillId="2" borderId="17" xfId="0" applyFill="1" applyBorder="1">
      <alignment vertical="center"/>
    </xf>
    <xf numFmtId="0" fontId="16" fillId="2" borderId="0" xfId="0" applyFont="1" applyFill="1">
      <alignment vertical="center"/>
    </xf>
    <xf numFmtId="0" fontId="3" fillId="2" borderId="0" xfId="0" applyFont="1" applyFill="1" applyAlignment="1">
      <alignment horizontal="left" vertical="center"/>
    </xf>
    <xf numFmtId="0" fontId="5" fillId="0" borderId="14" xfId="0" applyFont="1" applyBorder="1">
      <alignment vertical="center"/>
    </xf>
    <xf numFmtId="0" fontId="5" fillId="0" borderId="9" xfId="0" applyFont="1" applyBorder="1">
      <alignment vertical="center"/>
    </xf>
    <xf numFmtId="0" fontId="0" fillId="0" borderId="9" xfId="0" applyBorder="1">
      <alignment vertical="center"/>
    </xf>
    <xf numFmtId="0" fontId="0" fillId="0" borderId="15" xfId="0" applyBorder="1">
      <alignment vertical="center"/>
    </xf>
    <xf numFmtId="0" fontId="5" fillId="0" borderId="0" xfId="0" applyFont="1">
      <alignment vertical="center"/>
    </xf>
    <xf numFmtId="14" fontId="4" fillId="2" borderId="0" xfId="0" applyNumberFormat="1" applyFont="1" applyFill="1" applyAlignment="1">
      <alignment horizontal="left" vertical="center" wrapText="1"/>
    </xf>
    <xf numFmtId="14" fontId="0" fillId="2" borderId="0" xfId="0" applyNumberFormat="1" applyFill="1">
      <alignment vertical="center"/>
    </xf>
    <xf numFmtId="14" fontId="4" fillId="2" borderId="0" xfId="0" applyNumberFormat="1" applyFont="1" applyFill="1">
      <alignment vertical="center"/>
    </xf>
    <xf numFmtId="0" fontId="5" fillId="0" borderId="16" xfId="0" applyFont="1" applyBorder="1">
      <alignment vertical="center"/>
    </xf>
    <xf numFmtId="0" fontId="5" fillId="0" borderId="13" xfId="0" applyFont="1" applyBorder="1">
      <alignment vertical="center"/>
    </xf>
    <xf numFmtId="0" fontId="0" fillId="0" borderId="13" xfId="0" applyBorder="1">
      <alignment vertical="center"/>
    </xf>
    <xf numFmtId="14" fontId="4" fillId="0" borderId="13" xfId="0" applyNumberFormat="1" applyFont="1" applyBorder="1" applyAlignment="1">
      <alignment horizontal="left" vertical="center" wrapText="1"/>
    </xf>
    <xf numFmtId="0" fontId="0" fillId="0" borderId="17" xfId="0" applyBorder="1">
      <alignment vertical="center"/>
    </xf>
    <xf numFmtId="0" fontId="5" fillId="0" borderId="54" xfId="0" applyFont="1" applyBorder="1">
      <alignment vertical="center"/>
    </xf>
    <xf numFmtId="0" fontId="5" fillId="0" borderId="53" xfId="0" applyFont="1" applyBorder="1">
      <alignment vertical="center"/>
    </xf>
    <xf numFmtId="14" fontId="19" fillId="2" borderId="0" xfId="0" applyNumberFormat="1" applyFont="1" applyFill="1">
      <alignment vertical="center"/>
    </xf>
    <xf numFmtId="0" fontId="5" fillId="0" borderId="57" xfId="0" applyFont="1" applyBorder="1">
      <alignment vertical="center"/>
    </xf>
    <xf numFmtId="0" fontId="5" fillId="0" borderId="58" xfId="0" applyFont="1" applyBorder="1">
      <alignment vertical="center"/>
    </xf>
    <xf numFmtId="57" fontId="4" fillId="2" borderId="0" xfId="0" applyNumberFormat="1" applyFont="1" applyFill="1">
      <alignment vertical="center"/>
    </xf>
    <xf numFmtId="0" fontId="5" fillId="2" borderId="14" xfId="0" applyFont="1" applyFill="1" applyBorder="1">
      <alignment vertical="center"/>
    </xf>
    <xf numFmtId="0" fontId="5" fillId="2" borderId="1" xfId="0" applyFont="1" applyFill="1" applyBorder="1">
      <alignment vertical="center"/>
    </xf>
    <xf numFmtId="0" fontId="5" fillId="2" borderId="9" xfId="0" applyFont="1" applyFill="1" applyBorder="1" applyAlignment="1">
      <alignment vertical="center" wrapText="1"/>
    </xf>
    <xf numFmtId="0" fontId="5" fillId="2" borderId="15" xfId="0" applyFont="1" applyFill="1" applyBorder="1" applyAlignment="1">
      <alignment vertical="center" wrapText="1"/>
    </xf>
    <xf numFmtId="0" fontId="5" fillId="2" borderId="5" xfId="0" applyFont="1" applyFill="1" applyBorder="1" applyAlignment="1">
      <alignment vertical="center" wrapText="1"/>
    </xf>
    <xf numFmtId="0" fontId="5" fillId="2" borderId="16" xfId="0" applyFont="1" applyFill="1" applyBorder="1" applyAlignment="1">
      <alignment vertical="center" wrapText="1"/>
    </xf>
    <xf numFmtId="0" fontId="5" fillId="2" borderId="13" xfId="0" applyFont="1" applyFill="1" applyBorder="1" applyAlignment="1">
      <alignment vertical="center" wrapText="1"/>
    </xf>
    <xf numFmtId="0" fontId="5" fillId="2" borderId="17" xfId="0" applyFont="1" applyFill="1" applyBorder="1" applyAlignment="1">
      <alignment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5" fillId="2" borderId="0" xfId="0" applyFont="1" applyFill="1" applyAlignment="1">
      <alignment horizontal="left" vertical="center" wrapText="1"/>
    </xf>
    <xf numFmtId="178" fontId="1" fillId="2" borderId="39" xfId="2" applyNumberFormat="1" applyFill="1" applyBorder="1" applyAlignment="1">
      <alignment horizontal="centerContinuous" vertical="center"/>
    </xf>
    <xf numFmtId="0" fontId="1" fillId="2" borderId="20" xfId="2" applyFill="1" applyBorder="1" applyAlignment="1">
      <alignment horizontal="centerContinuous" vertical="center" shrinkToFit="1"/>
    </xf>
    <xf numFmtId="0" fontId="1" fillId="2" borderId="40" xfId="2" applyFill="1" applyBorder="1" applyAlignment="1">
      <alignment horizontal="centerContinuous" vertical="center"/>
    </xf>
    <xf numFmtId="0" fontId="1" fillId="2" borderId="10" xfId="2" applyFill="1" applyBorder="1"/>
    <xf numFmtId="178" fontId="1" fillId="2" borderId="10" xfId="2" applyNumberFormat="1" applyFill="1" applyBorder="1"/>
    <xf numFmtId="0" fontId="1" fillId="2" borderId="10" xfId="2" applyFill="1" applyBorder="1" applyAlignment="1">
      <alignment shrinkToFit="1"/>
    </xf>
    <xf numFmtId="178" fontId="1" fillId="0" borderId="10" xfId="2" applyNumberFormat="1" applyBorder="1"/>
    <xf numFmtId="0" fontId="1" fillId="0" borderId="10" xfId="2" applyBorder="1" applyAlignment="1">
      <alignment shrinkToFit="1"/>
    </xf>
    <xf numFmtId="0" fontId="1" fillId="0" borderId="10" xfId="2" applyBorder="1"/>
    <xf numFmtId="0" fontId="1" fillId="2" borderId="11" xfId="2" applyFill="1" applyBorder="1" applyAlignment="1">
      <alignment shrinkToFit="1"/>
    </xf>
    <xf numFmtId="0" fontId="8" fillId="2" borderId="0" xfId="2" applyFont="1" applyFill="1" applyAlignment="1">
      <alignment horizontal="center" vertical="center"/>
    </xf>
    <xf numFmtId="0" fontId="1" fillId="2" borderId="0" xfId="2" applyFill="1"/>
    <xf numFmtId="0" fontId="0" fillId="2" borderId="0" xfId="2" applyFont="1" applyFill="1" applyAlignment="1">
      <alignment horizontal="center"/>
    </xf>
    <xf numFmtId="178" fontId="1" fillId="2" borderId="76" xfId="2" applyNumberFormat="1" applyFill="1" applyBorder="1" applyAlignment="1">
      <alignment horizontal="center" vertical="top" textRotation="255" shrinkToFit="1"/>
    </xf>
    <xf numFmtId="0" fontId="1" fillId="2" borderId="51" xfId="2" applyFill="1" applyBorder="1" applyAlignment="1">
      <alignment horizontal="center" vertical="center" shrinkToFit="1"/>
    </xf>
    <xf numFmtId="0" fontId="1" fillId="2" borderId="13" xfId="2" applyFill="1" applyBorder="1" applyAlignment="1">
      <alignment horizontal="center" vertical="top" textRotation="255" shrinkToFit="1"/>
    </xf>
    <xf numFmtId="0" fontId="1" fillId="2" borderId="46" xfId="2" applyFill="1" applyBorder="1" applyAlignment="1">
      <alignment horizontal="center" vertical="center" shrinkToFit="1"/>
    </xf>
    <xf numFmtId="0" fontId="1" fillId="2" borderId="13" xfId="2" applyFill="1" applyBorder="1" applyAlignment="1">
      <alignment horizontal="centerContinuous" vertical="top"/>
    </xf>
    <xf numFmtId="178" fontId="1" fillId="2" borderId="13" xfId="2" applyNumberFormat="1" applyFill="1" applyBorder="1" applyAlignment="1">
      <alignment horizontal="centerContinuous" vertical="top"/>
    </xf>
    <xf numFmtId="0" fontId="1" fillId="2" borderId="13" xfId="2" applyFill="1" applyBorder="1" applyAlignment="1">
      <alignment horizontal="centerContinuous" vertical="top" shrinkToFit="1"/>
    </xf>
    <xf numFmtId="178" fontId="1" fillId="0" borderId="13" xfId="2" applyNumberFormat="1" applyBorder="1" applyAlignment="1">
      <alignment horizontal="centerContinuous" vertical="top"/>
    </xf>
    <xf numFmtId="0" fontId="1" fillId="0" borderId="13" xfId="2" applyBorder="1" applyAlignment="1">
      <alignment horizontal="centerContinuous" vertical="top" shrinkToFit="1"/>
    </xf>
    <xf numFmtId="0" fontId="1" fillId="0" borderId="13" xfId="2" applyBorder="1" applyAlignment="1">
      <alignment horizontal="centerContinuous" vertical="top"/>
    </xf>
    <xf numFmtId="0" fontId="1" fillId="2" borderId="17" xfId="2" applyFill="1" applyBorder="1" applyAlignment="1">
      <alignment horizontal="centerContinuous" vertical="top" shrinkToFit="1"/>
    </xf>
    <xf numFmtId="0" fontId="1" fillId="2" borderId="5" xfId="2" applyFill="1" applyBorder="1" applyAlignment="1">
      <alignment horizontal="center" vertical="center"/>
    </xf>
    <xf numFmtId="178" fontId="0" fillId="2" borderId="43" xfId="2" applyNumberFormat="1" applyFont="1" applyFill="1" applyBorder="1" applyAlignment="1">
      <alignment vertical="top"/>
    </xf>
    <xf numFmtId="178" fontId="0" fillId="2" borderId="36" xfId="2" applyNumberFormat="1" applyFont="1" applyFill="1" applyBorder="1"/>
    <xf numFmtId="0" fontId="8" fillId="2" borderId="36" xfId="2" applyFont="1" applyFill="1" applyBorder="1" applyAlignment="1">
      <alignment shrinkToFit="1"/>
    </xf>
    <xf numFmtId="0" fontId="1" fillId="2" borderId="22" xfId="2" applyFill="1" applyBorder="1" applyAlignment="1">
      <alignment horizontal="center"/>
    </xf>
    <xf numFmtId="178" fontId="0" fillId="2" borderId="0" xfId="2" applyNumberFormat="1" applyFont="1" applyFill="1"/>
    <xf numFmtId="0" fontId="1" fillId="2" borderId="0" xfId="2" applyFill="1" applyAlignment="1">
      <alignment shrinkToFit="1"/>
    </xf>
    <xf numFmtId="178" fontId="1" fillId="0" borderId="0" xfId="2" applyNumberFormat="1"/>
    <xf numFmtId="0" fontId="1" fillId="0" borderId="0" xfId="2" applyAlignment="1">
      <alignment shrinkToFit="1"/>
    </xf>
    <xf numFmtId="0" fontId="1" fillId="0" borderId="0" xfId="2"/>
    <xf numFmtId="0" fontId="1" fillId="2" borderId="8" xfId="2" applyFill="1" applyBorder="1" applyAlignment="1">
      <alignment shrinkToFit="1"/>
    </xf>
    <xf numFmtId="0" fontId="1" fillId="2" borderId="0" xfId="2" applyFill="1" applyAlignment="1">
      <alignment horizontal="left" vertical="center"/>
    </xf>
    <xf numFmtId="178" fontId="1" fillId="2" borderId="43" xfId="2" applyNumberFormat="1" applyFill="1" applyBorder="1" applyAlignment="1">
      <alignment vertical="top"/>
    </xf>
    <xf numFmtId="178" fontId="1" fillId="2" borderId="36" xfId="2" applyNumberFormat="1" applyFill="1" applyBorder="1"/>
    <xf numFmtId="178" fontId="1" fillId="2" borderId="0" xfId="2" applyNumberFormat="1" applyFill="1"/>
    <xf numFmtId="0" fontId="1" fillId="2" borderId="0" xfId="2" applyFill="1" applyAlignment="1">
      <alignment horizontal="center"/>
    </xf>
    <xf numFmtId="178" fontId="1" fillId="2" borderId="43" xfId="2" applyNumberFormat="1" applyFill="1" applyBorder="1"/>
    <xf numFmtId="0" fontId="1" fillId="2" borderId="52" xfId="2" applyFill="1" applyBorder="1" applyAlignment="1">
      <alignment shrinkToFit="1"/>
    </xf>
    <xf numFmtId="0" fontId="1" fillId="2" borderId="36" xfId="2" applyFill="1" applyBorder="1" applyAlignment="1">
      <alignment shrinkToFit="1"/>
    </xf>
    <xf numFmtId="178" fontId="30" fillId="0" borderId="0" xfId="2" applyNumberFormat="1" applyFont="1"/>
    <xf numFmtId="0" fontId="4" fillId="0" borderId="0" xfId="2" applyFont="1"/>
    <xf numFmtId="178" fontId="1" fillId="2" borderId="37" xfId="2" applyNumberFormat="1" applyFill="1" applyBorder="1"/>
    <xf numFmtId="0" fontId="1" fillId="2" borderId="37" xfId="2" applyFill="1" applyBorder="1" applyAlignment="1">
      <alignment shrinkToFit="1"/>
    </xf>
    <xf numFmtId="178" fontId="1" fillId="2" borderId="12" xfId="2" applyNumberFormat="1" applyFill="1" applyBorder="1"/>
    <xf numFmtId="0" fontId="1" fillId="2" borderId="12" xfId="2" applyFill="1" applyBorder="1" applyAlignment="1">
      <alignment shrinkToFit="1"/>
    </xf>
    <xf numFmtId="0" fontId="1" fillId="2" borderId="12" xfId="2" applyFill="1" applyBorder="1"/>
    <xf numFmtId="0" fontId="1" fillId="2" borderId="12" xfId="2" applyFill="1" applyBorder="1" applyAlignment="1">
      <alignment horizontal="right"/>
    </xf>
    <xf numFmtId="0" fontId="1" fillId="2" borderId="4" xfId="2" applyFill="1" applyBorder="1" applyAlignment="1">
      <alignment shrinkToFit="1"/>
    </xf>
    <xf numFmtId="0" fontId="37" fillId="2" borderId="5" xfId="2" applyFont="1" applyFill="1" applyBorder="1" applyAlignment="1">
      <alignment vertical="center"/>
    </xf>
    <xf numFmtId="0" fontId="8" fillId="2" borderId="52" xfId="2" applyFont="1" applyFill="1" applyBorder="1" applyAlignment="1">
      <alignment shrinkToFit="1"/>
    </xf>
    <xf numFmtId="178" fontId="1" fillId="2" borderId="42" xfId="2" applyNumberFormat="1" applyFill="1" applyBorder="1"/>
    <xf numFmtId="0" fontId="8" fillId="2" borderId="42" xfId="2" applyFont="1" applyFill="1" applyBorder="1" applyAlignment="1">
      <alignment shrinkToFit="1"/>
    </xf>
    <xf numFmtId="178" fontId="1" fillId="2" borderId="9" xfId="2" applyNumberFormat="1" applyFill="1" applyBorder="1"/>
    <xf numFmtId="0" fontId="0" fillId="2" borderId="9" xfId="2" applyFont="1" applyFill="1" applyBorder="1" applyAlignment="1">
      <alignment shrinkToFit="1"/>
    </xf>
    <xf numFmtId="0" fontId="1" fillId="2" borderId="9" xfId="2" applyFill="1" applyBorder="1"/>
    <xf numFmtId="178" fontId="1" fillId="0" borderId="9" xfId="2" applyNumberFormat="1" applyBorder="1"/>
    <xf numFmtId="0" fontId="1" fillId="0" borderId="9" xfId="2" applyBorder="1" applyAlignment="1">
      <alignment shrinkToFit="1"/>
    </xf>
    <xf numFmtId="0" fontId="1" fillId="0" borderId="9" xfId="2" applyBorder="1"/>
    <xf numFmtId="0" fontId="1" fillId="2" borderId="15" xfId="2" applyFill="1" applyBorder="1" applyAlignment="1">
      <alignment shrinkToFit="1"/>
    </xf>
    <xf numFmtId="0" fontId="0" fillId="2" borderId="0" xfId="2" applyFont="1" applyFill="1" applyAlignment="1">
      <alignment shrinkToFit="1"/>
    </xf>
    <xf numFmtId="0" fontId="4" fillId="2" borderId="0" xfId="2" applyFont="1" applyFill="1"/>
    <xf numFmtId="178" fontId="1" fillId="2" borderId="44" xfId="2" applyNumberFormat="1" applyFill="1" applyBorder="1"/>
    <xf numFmtId="0" fontId="1" fillId="2" borderId="18" xfId="2" applyFill="1" applyBorder="1" applyAlignment="1">
      <alignment shrinkToFit="1"/>
    </xf>
    <xf numFmtId="178" fontId="31" fillId="2" borderId="0" xfId="2" applyNumberFormat="1" applyFont="1" applyFill="1" applyAlignment="1">
      <alignment vertical="center" wrapText="1"/>
    </xf>
    <xf numFmtId="178" fontId="1" fillId="2" borderId="41" xfId="2" applyNumberFormat="1" applyFill="1" applyBorder="1" applyAlignment="1">
      <alignment vertical="top"/>
    </xf>
    <xf numFmtId="0" fontId="8" fillId="2" borderId="29" xfId="2" applyFont="1" applyFill="1" applyBorder="1" applyAlignment="1">
      <alignment vertical="top" shrinkToFit="1"/>
    </xf>
    <xf numFmtId="0" fontId="1" fillId="2" borderId="9" xfId="2" applyFill="1" applyBorder="1" applyAlignment="1">
      <alignment shrinkToFit="1"/>
    </xf>
    <xf numFmtId="0" fontId="0" fillId="0" borderId="0" xfId="2" applyFont="1" applyAlignment="1">
      <alignment shrinkToFit="1"/>
    </xf>
    <xf numFmtId="0" fontId="0" fillId="2" borderId="12" xfId="2" applyFont="1" applyFill="1" applyBorder="1" applyAlignment="1">
      <alignment shrinkToFit="1"/>
    </xf>
    <xf numFmtId="0" fontId="4" fillId="2" borderId="22" xfId="2" applyFont="1" applyFill="1" applyBorder="1"/>
    <xf numFmtId="0" fontId="4" fillId="0" borderId="9" xfId="2" applyFont="1" applyBorder="1"/>
    <xf numFmtId="178" fontId="1" fillId="2" borderId="45" xfId="2" applyNumberFormat="1" applyFill="1" applyBorder="1"/>
    <xf numFmtId="0" fontId="1" fillId="2" borderId="25" xfId="2" applyFill="1" applyBorder="1" applyAlignment="1">
      <alignment shrinkToFit="1"/>
    </xf>
    <xf numFmtId="178" fontId="1" fillId="2" borderId="46" xfId="2" applyNumberFormat="1" applyFill="1" applyBorder="1"/>
    <xf numFmtId="0" fontId="1" fillId="2" borderId="46" xfId="2" applyFill="1" applyBorder="1" applyAlignment="1">
      <alignment shrinkToFit="1"/>
    </xf>
    <xf numFmtId="178" fontId="1" fillId="2" borderId="13" xfId="2" applyNumberFormat="1" applyFill="1" applyBorder="1"/>
    <xf numFmtId="0" fontId="1" fillId="2" borderId="13" xfId="2" applyFill="1" applyBorder="1" applyAlignment="1">
      <alignment shrinkToFit="1"/>
    </xf>
    <xf numFmtId="0" fontId="1" fillId="2" borderId="13" xfId="2" applyFill="1" applyBorder="1"/>
    <xf numFmtId="0" fontId="1" fillId="2" borderId="13" xfId="2" applyFill="1" applyBorder="1" applyAlignment="1">
      <alignment horizontal="right"/>
    </xf>
    <xf numFmtId="0" fontId="1" fillId="2" borderId="17" xfId="2" applyFill="1" applyBorder="1" applyAlignment="1">
      <alignment shrinkToFit="1"/>
    </xf>
    <xf numFmtId="0" fontId="0" fillId="0" borderId="9" xfId="2" applyFont="1" applyBorder="1" applyAlignment="1">
      <alignment shrinkToFit="1"/>
    </xf>
    <xf numFmtId="177" fontId="5" fillId="2" borderId="13"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1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6" xfId="0" applyFont="1" applyFill="1" applyBorder="1" applyAlignment="1">
      <alignment horizontal="center" vertical="center"/>
    </xf>
    <xf numFmtId="0" fontId="51" fillId="2" borderId="0" xfId="0" applyFont="1" applyFill="1">
      <alignment vertical="center"/>
    </xf>
    <xf numFmtId="0" fontId="8" fillId="2" borderId="5" xfId="0" applyFont="1" applyFill="1" applyBorder="1">
      <alignment vertical="center"/>
    </xf>
    <xf numFmtId="0" fontId="8" fillId="2" borderId="8" xfId="0" applyFont="1" applyFill="1" applyBorder="1">
      <alignment vertical="center"/>
    </xf>
    <xf numFmtId="0" fontId="11" fillId="2" borderId="0" xfId="0" applyFont="1" applyFill="1" applyAlignment="1">
      <alignment horizontal="center" vertical="center" textRotation="255"/>
    </xf>
    <xf numFmtId="0" fontId="11" fillId="2" borderId="31" xfId="0" applyFont="1" applyFill="1" applyBorder="1">
      <alignment vertical="center"/>
    </xf>
    <xf numFmtId="0" fontId="11" fillId="2" borderId="1" xfId="0" applyFont="1" applyFill="1" applyBorder="1" applyAlignment="1">
      <alignment horizontal="left" vertical="center"/>
    </xf>
    <xf numFmtId="0" fontId="11" fillId="2" borderId="26" xfId="0" applyFont="1" applyFill="1" applyBorder="1" applyAlignment="1">
      <alignment horizontal="left" vertical="center"/>
    </xf>
    <xf numFmtId="0" fontId="42" fillId="0" borderId="0" xfId="0" applyFont="1" applyAlignment="1">
      <alignment horizontal="center" vertical="center"/>
    </xf>
    <xf numFmtId="0" fontId="42" fillId="0" borderId="0" xfId="0" applyFont="1">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46" fillId="0" borderId="0" xfId="0" applyFont="1">
      <alignment vertical="center"/>
    </xf>
    <xf numFmtId="0" fontId="44" fillId="0" borderId="0" xfId="2" applyFont="1" applyAlignment="1">
      <alignment vertical="center"/>
    </xf>
    <xf numFmtId="0" fontId="44" fillId="0" borderId="77" xfId="2" applyFont="1" applyBorder="1" applyAlignment="1">
      <alignment vertical="center"/>
    </xf>
    <xf numFmtId="0" fontId="44" fillId="0" borderId="78" xfId="2" applyFont="1" applyBorder="1" applyAlignment="1">
      <alignment vertical="center"/>
    </xf>
    <xf numFmtId="0" fontId="44" fillId="0" borderId="80" xfId="2" applyFont="1" applyBorder="1" applyAlignment="1">
      <alignment vertical="center"/>
    </xf>
    <xf numFmtId="0" fontId="44" fillId="0" borderId="82" xfId="2" applyFont="1" applyBorder="1" applyAlignment="1">
      <alignment vertical="center"/>
    </xf>
    <xf numFmtId="0" fontId="44" fillId="0" borderId="83" xfId="2" applyFont="1" applyBorder="1" applyAlignment="1">
      <alignment vertical="center"/>
    </xf>
    <xf numFmtId="0" fontId="44" fillId="0" borderId="0" xfId="2" applyFont="1" applyAlignment="1">
      <alignment vertical="center" shrinkToFit="1"/>
    </xf>
    <xf numFmtId="0" fontId="5" fillId="0" borderId="38" xfId="0" applyFont="1" applyBorder="1" applyAlignment="1">
      <alignment horizontal="left" vertical="center"/>
    </xf>
    <xf numFmtId="0" fontId="3" fillId="2" borderId="0" xfId="3" applyFont="1" applyFill="1">
      <alignment vertical="center"/>
    </xf>
    <xf numFmtId="0" fontId="5" fillId="2" borderId="0" xfId="3" applyFont="1" applyFill="1">
      <alignment vertical="center"/>
    </xf>
    <xf numFmtId="0" fontId="5" fillId="2" borderId="0" xfId="3" applyFont="1" applyFill="1" applyProtection="1">
      <alignment vertical="center"/>
      <protection locked="0"/>
    </xf>
    <xf numFmtId="0" fontId="1" fillId="2" borderId="0" xfId="3" applyFill="1">
      <alignment vertical="center"/>
    </xf>
    <xf numFmtId="0" fontId="3" fillId="2" borderId="10" xfId="3" applyFont="1" applyFill="1" applyBorder="1" applyAlignment="1">
      <alignment horizontal="left" vertical="center"/>
    </xf>
    <xf numFmtId="0" fontId="3" fillId="2" borderId="11" xfId="3" applyFont="1" applyFill="1" applyBorder="1" applyAlignment="1">
      <alignment horizontal="left" vertical="center"/>
    </xf>
    <xf numFmtId="0" fontId="3" fillId="2" borderId="12" xfId="3" applyFont="1" applyFill="1" applyBorder="1" applyAlignment="1">
      <alignment horizontal="left" vertical="center"/>
    </xf>
    <xf numFmtId="0" fontId="3" fillId="2" borderId="4" xfId="3" applyFont="1" applyFill="1" applyBorder="1" applyAlignment="1">
      <alignment horizontal="left" vertical="center"/>
    </xf>
    <xf numFmtId="0" fontId="5" fillId="2" borderId="22" xfId="3"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52" xfId="3" applyFont="1" applyFill="1" applyBorder="1" applyAlignment="1">
      <alignment horizontal="center" vertical="center" wrapText="1"/>
    </xf>
    <xf numFmtId="0" fontId="53" fillId="2" borderId="0" xfId="0" applyFont="1" applyFill="1" applyAlignment="1">
      <alignment horizontal="left" vertical="center"/>
    </xf>
    <xf numFmtId="0" fontId="54" fillId="2" borderId="0" xfId="0" applyFont="1" applyFill="1" applyAlignment="1">
      <alignment horizontal="left" vertical="center"/>
    </xf>
    <xf numFmtId="0" fontId="6" fillId="2" borderId="0" xfId="0" applyFont="1" applyFill="1" applyAlignment="1">
      <alignment horizontal="left" vertical="center"/>
    </xf>
    <xf numFmtId="0" fontId="57" fillId="2" borderId="0" xfId="0" applyFont="1" applyFill="1" applyAlignment="1">
      <alignment horizontal="left" vertical="center"/>
    </xf>
    <xf numFmtId="0" fontId="56" fillId="2" borderId="0" xfId="0" applyFont="1" applyFill="1" applyAlignment="1">
      <alignment horizontal="center" vertical="center" shrinkToFit="1"/>
    </xf>
    <xf numFmtId="0" fontId="22" fillId="2" borderId="0" xfId="0" applyFont="1" applyFill="1">
      <alignment vertical="center"/>
    </xf>
    <xf numFmtId="0" fontId="44" fillId="0" borderId="79" xfId="2" applyFont="1" applyBorder="1" applyAlignment="1">
      <alignment vertical="center"/>
    </xf>
    <xf numFmtId="0" fontId="44" fillId="0" borderId="81" xfId="2" applyFont="1" applyBorder="1" applyAlignment="1">
      <alignment vertical="center"/>
    </xf>
    <xf numFmtId="0" fontId="44" fillId="0" borderId="84" xfId="2" applyFont="1" applyBorder="1" applyAlignment="1">
      <alignment vertical="center"/>
    </xf>
    <xf numFmtId="0" fontId="17" fillId="3" borderId="1" xfId="0" applyFont="1" applyFill="1" applyBorder="1" applyAlignment="1" applyProtection="1">
      <alignment horizontal="left" vertical="center" shrinkToFit="1"/>
      <protection locked="0"/>
    </xf>
    <xf numFmtId="0" fontId="17" fillId="3" borderId="3" xfId="0" applyFont="1" applyFill="1" applyBorder="1" applyAlignment="1" applyProtection="1">
      <alignment horizontal="left" vertical="center" shrinkToFit="1"/>
      <protection locked="0"/>
    </xf>
    <xf numFmtId="0" fontId="60" fillId="0" borderId="0" xfId="0" applyFont="1" applyAlignment="1">
      <alignment horizontal="right" vertical="center"/>
    </xf>
    <xf numFmtId="0" fontId="5" fillId="0" borderId="0" xfId="0" applyFont="1" applyProtection="1">
      <alignment vertical="center"/>
      <protection locked="0"/>
    </xf>
    <xf numFmtId="0" fontId="29" fillId="0" borderId="0" xfId="0" applyFont="1" applyAlignment="1">
      <alignment horizontal="center" vertical="center"/>
    </xf>
    <xf numFmtId="0" fontId="5" fillId="0" borderId="0" xfId="0" applyFont="1" applyAlignment="1">
      <alignment horizontal="justify" vertical="center"/>
    </xf>
    <xf numFmtId="0" fontId="29" fillId="0" borderId="0" xfId="0" applyFont="1" applyAlignment="1">
      <alignment horizontal="right" vertical="center"/>
    </xf>
    <xf numFmtId="0" fontId="62" fillId="0" borderId="0" xfId="0" applyFont="1" applyAlignment="1">
      <alignment horizontal="right" vertical="center"/>
    </xf>
    <xf numFmtId="0" fontId="40" fillId="0" borderId="0" xfId="0" applyFont="1" applyAlignment="1">
      <alignment horizontal="justify" vertical="center"/>
    </xf>
    <xf numFmtId="0" fontId="40" fillId="0" borderId="0" xfId="0" applyFont="1">
      <alignment vertical="center"/>
    </xf>
    <xf numFmtId="0" fontId="40" fillId="0" borderId="0" xfId="0" applyFont="1" applyProtection="1">
      <alignment vertical="center"/>
      <protection locked="0"/>
    </xf>
    <xf numFmtId="0" fontId="64" fillId="2" borderId="0" xfId="0" applyFont="1" applyFill="1">
      <alignment vertical="center"/>
    </xf>
    <xf numFmtId="0" fontId="65" fillId="2" borderId="0" xfId="0" applyFont="1" applyFill="1">
      <alignment vertical="center"/>
    </xf>
    <xf numFmtId="0" fontId="0" fillId="2" borderId="0" xfId="0" applyFill="1" applyAlignment="1">
      <alignment horizontal="center" vertical="center"/>
    </xf>
    <xf numFmtId="0" fontId="0" fillId="2" borderId="0" xfId="0" applyFill="1" applyAlignment="1">
      <alignment horizontal="left" vertical="center" wrapText="1"/>
    </xf>
    <xf numFmtId="0" fontId="9" fillId="2" borderId="0" xfId="0" applyFont="1" applyFill="1">
      <alignment vertical="center"/>
    </xf>
    <xf numFmtId="0" fontId="17" fillId="2" borderId="94" xfId="0" applyFont="1" applyFill="1" applyBorder="1" applyAlignment="1">
      <alignment horizontal="center" vertical="center" wrapText="1"/>
    </xf>
    <xf numFmtId="0" fontId="8" fillId="2" borderId="89" xfId="0" applyFont="1" applyFill="1" applyBorder="1" applyAlignment="1">
      <alignment horizontal="center" vertical="center" textRotation="255"/>
    </xf>
    <xf numFmtId="0" fontId="8" fillId="2" borderId="90" xfId="0" applyFont="1" applyFill="1" applyBorder="1" applyAlignment="1">
      <alignment horizontal="center" vertical="center" textRotation="255"/>
    </xf>
    <xf numFmtId="0" fontId="52" fillId="2" borderId="91" xfId="0" applyFont="1" applyFill="1" applyBorder="1" applyAlignment="1">
      <alignment horizontal="center" vertical="center"/>
    </xf>
    <xf numFmtId="0" fontId="68" fillId="2" borderId="92" xfId="0" applyFont="1" applyFill="1" applyBorder="1">
      <alignment vertical="center"/>
    </xf>
    <xf numFmtId="0" fontId="68" fillId="2" borderId="6" xfId="0" applyFont="1" applyFill="1" applyBorder="1">
      <alignment vertical="center"/>
    </xf>
    <xf numFmtId="0" fontId="68" fillId="2" borderId="19" xfId="0" applyFont="1" applyFill="1" applyBorder="1">
      <alignment vertical="center"/>
    </xf>
    <xf numFmtId="0" fontId="69" fillId="2" borderId="89" xfId="0" applyFont="1" applyFill="1" applyBorder="1" applyAlignment="1">
      <alignment horizontal="center" vertical="center"/>
    </xf>
    <xf numFmtId="0" fontId="69" fillId="2" borderId="90" xfId="0" applyFont="1" applyFill="1" applyBorder="1" applyAlignment="1">
      <alignment horizontal="center" vertical="center"/>
    </xf>
    <xf numFmtId="0" fontId="0" fillId="3" borderId="95" xfId="0" applyFill="1" applyBorder="1" applyAlignment="1" applyProtection="1">
      <alignment horizontal="center" vertical="center"/>
      <protection locked="0"/>
    </xf>
    <xf numFmtId="0" fontId="0" fillId="3" borderId="96" xfId="0" applyFill="1" applyBorder="1" applyAlignment="1" applyProtection="1">
      <alignment horizontal="center" vertical="center"/>
      <protection locked="0"/>
    </xf>
    <xf numFmtId="0" fontId="67" fillId="2" borderId="89" xfId="0" applyFont="1" applyFill="1" applyBorder="1" applyAlignment="1">
      <alignment horizontal="center" vertical="center"/>
    </xf>
    <xf numFmtId="0" fontId="67" fillId="2" borderId="90" xfId="0" applyFont="1" applyFill="1" applyBorder="1" applyAlignment="1">
      <alignment horizontal="center" vertical="center"/>
    </xf>
    <xf numFmtId="0" fontId="52" fillId="2" borderId="89" xfId="0" applyFont="1" applyFill="1" applyBorder="1" applyAlignment="1">
      <alignment horizontal="center" vertical="center"/>
    </xf>
    <xf numFmtId="0" fontId="0" fillId="3" borderId="97" xfId="0" applyFill="1" applyBorder="1" applyAlignment="1" applyProtection="1">
      <alignment horizontal="center" vertical="center"/>
      <protection locked="0"/>
    </xf>
    <xf numFmtId="0" fontId="67" fillId="2" borderId="98" xfId="0" applyFont="1" applyFill="1" applyBorder="1" applyAlignment="1">
      <alignment horizontal="center" vertical="center"/>
    </xf>
    <xf numFmtId="0" fontId="67" fillId="2" borderId="99" xfId="0" applyFont="1" applyFill="1" applyBorder="1" applyAlignment="1">
      <alignment horizontal="center" vertical="center"/>
    </xf>
    <xf numFmtId="0" fontId="52" fillId="2" borderId="98" xfId="0" applyFont="1" applyFill="1" applyBorder="1" applyAlignment="1">
      <alignment horizontal="center" vertical="center"/>
    </xf>
    <xf numFmtId="0" fontId="52" fillId="2" borderId="101" xfId="0" applyFont="1" applyFill="1" applyBorder="1" applyAlignment="1">
      <alignment vertical="top"/>
    </xf>
    <xf numFmtId="0" fontId="52" fillId="2" borderId="102" xfId="0" applyFont="1" applyFill="1" applyBorder="1" applyAlignment="1">
      <alignment vertical="center" wrapText="1"/>
    </xf>
    <xf numFmtId="0" fontId="52" fillId="2" borderId="52" xfId="0" applyFont="1" applyFill="1" applyBorder="1" applyAlignment="1">
      <alignment vertical="center" wrapText="1"/>
    </xf>
    <xf numFmtId="0" fontId="73" fillId="5" borderId="22" xfId="0" applyFont="1" applyFill="1" applyBorder="1" applyAlignment="1">
      <alignment vertical="center" wrapText="1"/>
    </xf>
    <xf numFmtId="0" fontId="68" fillId="2" borderId="104" xfId="0" applyFont="1" applyFill="1" applyBorder="1" applyAlignment="1">
      <alignment vertical="center" wrapText="1"/>
    </xf>
    <xf numFmtId="0" fontId="69" fillId="2" borderId="105" xfId="0" applyFont="1" applyFill="1" applyBorder="1" applyAlignment="1">
      <alignment horizontal="center" vertical="center"/>
    </xf>
    <xf numFmtId="0" fontId="67" fillId="2" borderId="106" xfId="0" applyFont="1" applyFill="1" applyBorder="1" applyAlignment="1">
      <alignment horizontal="center" vertical="center"/>
    </xf>
    <xf numFmtId="0" fontId="67" fillId="2" borderId="109" xfId="0" applyFont="1" applyFill="1" applyBorder="1" applyAlignment="1">
      <alignment horizontal="center" vertical="center"/>
    </xf>
    <xf numFmtId="0" fontId="69" fillId="2" borderId="110" xfId="0" applyFont="1" applyFill="1" applyBorder="1" applyAlignment="1">
      <alignment horizontal="center" vertical="center"/>
    </xf>
    <xf numFmtId="0" fontId="52" fillId="2" borderId="91" xfId="0" applyFont="1" applyFill="1" applyBorder="1" applyAlignment="1">
      <alignment vertical="top"/>
    </xf>
    <xf numFmtId="0" fontId="73" fillId="5" borderId="28" xfId="0" applyFont="1" applyFill="1" applyBorder="1" applyAlignment="1">
      <alignment vertical="center" wrapText="1"/>
    </xf>
    <xf numFmtId="0" fontId="76" fillId="2" borderId="111" xfId="0" applyFont="1" applyFill="1" applyBorder="1" applyAlignment="1">
      <alignment vertical="center" wrapText="1"/>
    </xf>
    <xf numFmtId="0" fontId="69" fillId="2" borderId="101" xfId="0" applyFont="1" applyFill="1" applyBorder="1" applyAlignment="1">
      <alignment horizontal="center" vertical="center"/>
    </xf>
    <xf numFmtId="0" fontId="69" fillId="2" borderId="112" xfId="0" applyFont="1" applyFill="1" applyBorder="1" applyAlignment="1">
      <alignment horizontal="center" vertical="center"/>
    </xf>
    <xf numFmtId="0" fontId="52" fillId="2" borderId="101" xfId="0" applyFont="1" applyFill="1" applyBorder="1">
      <alignment vertical="center"/>
    </xf>
    <xf numFmtId="0" fontId="68" fillId="2" borderId="102" xfId="0" applyFont="1" applyFill="1" applyBorder="1">
      <alignment vertical="center"/>
    </xf>
    <xf numFmtId="0" fontId="68" fillId="2" borderId="52" xfId="0" applyFont="1" applyFill="1" applyBorder="1">
      <alignment vertical="center"/>
    </xf>
    <xf numFmtId="0" fontId="69" fillId="2" borderId="99" xfId="0" applyFont="1" applyFill="1" applyBorder="1" applyAlignment="1">
      <alignment horizontal="center" vertical="center"/>
    </xf>
    <xf numFmtId="0" fontId="22" fillId="2" borderId="103" xfId="0" applyFont="1" applyFill="1" applyBorder="1" applyAlignment="1">
      <alignment vertical="center" wrapText="1"/>
    </xf>
    <xf numFmtId="0" fontId="67" fillId="2" borderId="114" xfId="0" applyFont="1" applyFill="1" applyBorder="1" applyAlignment="1">
      <alignment horizontal="center" vertical="center"/>
    </xf>
    <xf numFmtId="0" fontId="22" fillId="2" borderId="104" xfId="0" applyFont="1" applyFill="1" applyBorder="1" applyAlignment="1">
      <alignment vertical="center" wrapText="1"/>
    </xf>
    <xf numFmtId="0" fontId="67" fillId="2" borderId="110" xfId="0" applyFont="1" applyFill="1" applyBorder="1" applyAlignment="1">
      <alignment horizontal="center" vertical="center"/>
    </xf>
    <xf numFmtId="0" fontId="22" fillId="2" borderId="111" xfId="0" applyFont="1" applyFill="1" applyBorder="1" applyAlignment="1">
      <alignment vertical="center" wrapText="1"/>
    </xf>
    <xf numFmtId="0" fontId="67" fillId="2" borderId="115" xfId="0" applyFont="1" applyFill="1" applyBorder="1" applyAlignment="1">
      <alignment horizontal="center" vertical="center"/>
    </xf>
    <xf numFmtId="0" fontId="67" fillId="2" borderId="116" xfId="0" applyFont="1" applyFill="1" applyBorder="1" applyAlignment="1">
      <alignment horizontal="center" vertical="center"/>
    </xf>
    <xf numFmtId="0" fontId="67" fillId="2" borderId="113" xfId="0" applyFont="1" applyFill="1" applyBorder="1" applyAlignment="1">
      <alignment horizontal="center" vertical="center"/>
    </xf>
    <xf numFmtId="0" fontId="68" fillId="2" borderId="102" xfId="0" applyFont="1" applyFill="1" applyBorder="1" applyAlignment="1">
      <alignment vertical="center" wrapText="1"/>
    </xf>
    <xf numFmtId="0" fontId="68" fillId="2" borderId="52" xfId="0" applyFont="1" applyFill="1" applyBorder="1" applyAlignment="1">
      <alignment vertical="center" wrapText="1"/>
    </xf>
    <xf numFmtId="0" fontId="52" fillId="2" borderId="91" xfId="0" applyFont="1" applyFill="1" applyBorder="1">
      <alignment vertical="center"/>
    </xf>
    <xf numFmtId="0" fontId="68" fillId="2" borderId="93" xfId="0" applyFont="1" applyFill="1" applyBorder="1" applyAlignment="1">
      <alignment vertical="center" wrapText="1"/>
    </xf>
    <xf numFmtId="0" fontId="68" fillId="2" borderId="18" xfId="0" applyFont="1" applyFill="1" applyBorder="1" applyAlignment="1">
      <alignment vertical="center" wrapText="1"/>
    </xf>
    <xf numFmtId="0" fontId="0" fillId="2" borderId="0" xfId="0" applyFill="1" applyAlignment="1" applyProtection="1">
      <alignment horizontal="center" vertical="center"/>
      <protection locked="0"/>
    </xf>
    <xf numFmtId="0" fontId="17" fillId="2" borderId="0" xfId="0" applyFont="1" applyFill="1">
      <alignment vertical="center"/>
    </xf>
    <xf numFmtId="0" fontId="59" fillId="2" borderId="0" xfId="0" applyFont="1" applyFill="1">
      <alignment vertical="center"/>
    </xf>
    <xf numFmtId="0" fontId="59" fillId="2" borderId="0" xfId="0" applyFont="1" applyFill="1" applyAlignment="1">
      <alignment horizontal="right" vertical="center"/>
    </xf>
    <xf numFmtId="0" fontId="59" fillId="3" borderId="0" xfId="0" applyFont="1" applyFill="1" applyAlignment="1" applyProtection="1">
      <alignment horizontal="right" vertical="center"/>
      <protection locked="0"/>
    </xf>
    <xf numFmtId="0" fontId="55"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84" fillId="0" borderId="0" xfId="0" applyFont="1">
      <alignment vertical="center"/>
    </xf>
    <xf numFmtId="0" fontId="3" fillId="0" borderId="0" xfId="0" applyFont="1">
      <alignment vertical="center"/>
    </xf>
    <xf numFmtId="0" fontId="0" fillId="0" borderId="0" xfId="0" applyProtection="1">
      <alignment vertical="center"/>
      <protection locked="0"/>
    </xf>
    <xf numFmtId="0" fontId="5" fillId="6" borderId="0" xfId="0" applyFont="1" applyFill="1" applyAlignment="1" applyProtection="1">
      <protection locked="0"/>
    </xf>
    <xf numFmtId="49" fontId="5" fillId="0" borderId="0" xfId="0" applyNumberFormat="1" applyFont="1">
      <alignment vertical="center"/>
    </xf>
    <xf numFmtId="0" fontId="0" fillId="0" borderId="0" xfId="0" applyAlignment="1">
      <alignment horizontal="left" vertical="center"/>
    </xf>
    <xf numFmtId="0" fontId="0" fillId="0" borderId="0" xfId="0" applyAlignment="1">
      <alignment horizontal="right" vertical="center"/>
    </xf>
    <xf numFmtId="0" fontId="22" fillId="0" borderId="0" xfId="0" applyFont="1" applyAlignment="1">
      <alignment horizontal="center" vertical="center"/>
    </xf>
    <xf numFmtId="0" fontId="22" fillId="0" borderId="0" xfId="0" applyFont="1">
      <alignment vertical="center"/>
    </xf>
    <xf numFmtId="0" fontId="52" fillId="2" borderId="101" xfId="0" applyFont="1" applyFill="1" applyBorder="1" applyAlignment="1">
      <alignment horizontal="center" vertical="center"/>
    </xf>
    <xf numFmtId="0" fontId="74" fillId="0" borderId="103" xfId="0" applyFont="1" applyBorder="1" applyAlignment="1">
      <alignment vertical="center" wrapText="1"/>
    </xf>
    <xf numFmtId="0" fontId="69" fillId="0" borderId="98" xfId="0" applyFont="1" applyBorder="1" applyAlignment="1">
      <alignment horizontal="center" vertical="center"/>
    </xf>
    <xf numFmtId="0" fontId="69" fillId="0" borderId="99" xfId="0" applyFont="1" applyBorder="1" applyAlignment="1">
      <alignment horizontal="center" vertical="center"/>
    </xf>
    <xf numFmtId="0" fontId="74" fillId="0" borderId="42" xfId="0" applyFont="1" applyBorder="1" applyAlignment="1">
      <alignment vertical="center" wrapText="1"/>
    </xf>
    <xf numFmtId="0" fontId="0" fillId="3" borderId="130" xfId="0" applyFill="1" applyBorder="1" applyAlignment="1" applyProtection="1">
      <alignment horizontal="center" vertical="center"/>
      <protection locked="0"/>
    </xf>
    <xf numFmtId="0" fontId="74" fillId="0" borderId="104" xfId="0" applyFont="1" applyBorder="1" applyAlignment="1">
      <alignment vertical="center" wrapText="1"/>
    </xf>
    <xf numFmtId="0" fontId="0" fillId="3" borderId="131" xfId="0" applyFill="1" applyBorder="1" applyAlignment="1" applyProtection="1">
      <alignment horizontal="center" vertical="center"/>
      <protection locked="0"/>
    </xf>
    <xf numFmtId="0" fontId="67" fillId="0" borderId="98" xfId="0" applyFont="1" applyBorder="1" applyAlignment="1">
      <alignment horizontal="center" vertical="center"/>
    </xf>
    <xf numFmtId="0" fontId="67" fillId="0" borderId="99" xfId="0" applyFont="1" applyBorder="1" applyAlignment="1">
      <alignment horizontal="center" vertical="center"/>
    </xf>
    <xf numFmtId="0" fontId="67" fillId="0" borderId="105" xfId="0" applyFont="1" applyBorder="1" applyAlignment="1">
      <alignment horizontal="center" vertical="center"/>
    </xf>
    <xf numFmtId="0" fontId="67" fillId="0" borderId="106" xfId="0" applyFont="1" applyBorder="1" applyAlignment="1">
      <alignment horizontal="center" vertical="center"/>
    </xf>
    <xf numFmtId="0" fontId="52" fillId="0" borderId="89" xfId="0" applyFont="1" applyBorder="1" applyAlignment="1">
      <alignment horizontal="center" vertical="center"/>
    </xf>
    <xf numFmtId="0" fontId="69" fillId="0" borderId="89" xfId="0" applyFont="1" applyBorder="1" applyAlignment="1">
      <alignment horizontal="center" vertical="center"/>
    </xf>
    <xf numFmtId="0" fontId="67" fillId="0" borderId="90" xfId="0" applyFont="1" applyBorder="1" applyAlignment="1">
      <alignment horizontal="center" vertical="center"/>
    </xf>
    <xf numFmtId="0" fontId="52" fillId="0" borderId="91" xfId="0" applyFont="1" applyBorder="1" applyAlignment="1">
      <alignment horizontal="center" vertical="center"/>
    </xf>
    <xf numFmtId="0" fontId="67" fillId="0" borderId="89" xfId="0" applyFont="1" applyBorder="1" applyAlignment="1">
      <alignment horizontal="center" vertical="center"/>
    </xf>
    <xf numFmtId="0" fontId="22" fillId="0" borderId="34"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6" xfId="0" applyFont="1" applyBorder="1" applyAlignment="1">
      <alignment horizontal="left" vertical="center" wrapText="1"/>
    </xf>
    <xf numFmtId="0" fontId="22" fillId="0" borderId="19" xfId="0" applyFont="1" applyBorder="1" applyAlignment="1">
      <alignment horizontal="left" vertical="center" wrapText="1"/>
    </xf>
    <xf numFmtId="0" fontId="5" fillId="0" borderId="0" xfId="0" applyFont="1" applyAlignment="1">
      <alignment horizontal="left" vertical="center" wrapText="1"/>
    </xf>
    <xf numFmtId="0" fontId="61" fillId="0" borderId="0" xfId="0" applyFont="1" applyAlignment="1">
      <alignment horizontal="center" vertical="center"/>
    </xf>
    <xf numFmtId="0" fontId="22" fillId="0" borderId="2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29" xfId="0" applyFont="1" applyBorder="1" applyAlignment="1">
      <alignment horizontal="center" vertical="center" wrapText="1"/>
    </xf>
    <xf numFmtId="0" fontId="68" fillId="2" borderId="100" xfId="0" applyFont="1" applyFill="1" applyBorder="1">
      <alignment vertical="center"/>
    </xf>
    <xf numFmtId="0" fontId="68" fillId="2" borderId="29" xfId="0" applyFont="1" applyFill="1" applyBorder="1">
      <alignment vertical="center"/>
    </xf>
    <xf numFmtId="0" fontId="68" fillId="2" borderId="21" xfId="0" applyFont="1" applyFill="1" applyBorder="1" applyAlignment="1">
      <alignment vertical="center" wrapText="1"/>
    </xf>
    <xf numFmtId="0" fontId="68" fillId="2" borderId="19" xfId="0" applyFont="1" applyFill="1" applyBorder="1" applyAlignment="1">
      <alignment vertical="center" wrapText="1"/>
    </xf>
    <xf numFmtId="0" fontId="22" fillId="2" borderId="21" xfId="0" applyFont="1" applyFill="1" applyBorder="1" applyAlignment="1">
      <alignment vertical="center" wrapText="1"/>
    </xf>
    <xf numFmtId="0" fontId="22" fillId="2" borderId="19" xfId="0" applyFont="1" applyFill="1" applyBorder="1" applyAlignment="1">
      <alignment vertical="center" wrapText="1"/>
    </xf>
    <xf numFmtId="0" fontId="22" fillId="2" borderId="27" xfId="0" applyFont="1" applyFill="1" applyBorder="1" applyAlignment="1">
      <alignment vertical="center" wrapText="1"/>
    </xf>
    <xf numFmtId="0" fontId="22" fillId="2" borderId="29" xfId="0" applyFont="1" applyFill="1" applyBorder="1" applyAlignment="1">
      <alignment vertical="center" wrapText="1"/>
    </xf>
    <xf numFmtId="0" fontId="22" fillId="2" borderId="56" xfId="0" applyFont="1" applyFill="1" applyBorder="1" applyAlignment="1">
      <alignment vertical="center" wrapText="1"/>
    </xf>
    <xf numFmtId="0" fontId="22" fillId="2" borderId="58" xfId="0" applyFont="1" applyFill="1" applyBorder="1" applyAlignment="1">
      <alignment vertical="center" wrapText="1"/>
    </xf>
    <xf numFmtId="0" fontId="68" fillId="2" borderId="100" xfId="0" applyFont="1" applyFill="1" applyBorder="1" applyAlignment="1">
      <alignment vertical="top" wrapText="1"/>
    </xf>
    <xf numFmtId="0" fontId="68" fillId="2" borderId="29" xfId="0" applyFont="1" applyFill="1" applyBorder="1" applyAlignment="1">
      <alignment vertical="top" wrapText="1"/>
    </xf>
    <xf numFmtId="0" fontId="68" fillId="2" borderId="102" xfId="0" applyFont="1" applyFill="1" applyBorder="1" applyAlignment="1">
      <alignment vertical="top" wrapText="1"/>
    </xf>
    <xf numFmtId="0" fontId="68" fillId="2" borderId="52" xfId="0" applyFont="1" applyFill="1" applyBorder="1" applyAlignment="1">
      <alignment vertical="top" wrapText="1"/>
    </xf>
    <xf numFmtId="0" fontId="67" fillId="5" borderId="27" xfId="0" applyFont="1" applyFill="1" applyBorder="1" applyAlignment="1">
      <alignment vertical="center" wrapText="1"/>
    </xf>
    <xf numFmtId="0" fontId="67" fillId="5" borderId="9" xfId="0" applyFont="1" applyFill="1" applyBorder="1" applyAlignment="1">
      <alignment vertical="center" wrapText="1"/>
    </xf>
    <xf numFmtId="0" fontId="67" fillId="5" borderId="8" xfId="0" applyFont="1" applyFill="1" applyBorder="1" applyAlignment="1">
      <alignment vertical="center" wrapText="1"/>
    </xf>
    <xf numFmtId="0" fontId="22" fillId="2" borderId="35" xfId="0" applyFont="1" applyFill="1" applyBorder="1" applyAlignment="1">
      <alignment vertical="center" wrapText="1"/>
    </xf>
    <xf numFmtId="0" fontId="22" fillId="2" borderId="53" xfId="0" applyFont="1" applyFill="1" applyBorder="1" applyAlignment="1">
      <alignment vertical="center" wrapText="1"/>
    </xf>
    <xf numFmtId="0" fontId="22" fillId="2" borderId="117" xfId="0" applyFont="1" applyFill="1" applyBorder="1" applyAlignment="1">
      <alignment vertical="center" wrapText="1"/>
    </xf>
    <xf numFmtId="0" fontId="22" fillId="2" borderId="118" xfId="0" applyFont="1" applyFill="1" applyBorder="1" applyAlignment="1">
      <alignment vertical="center" wrapText="1"/>
    </xf>
    <xf numFmtId="0" fontId="68" fillId="0" borderId="92" xfId="0" applyFont="1" applyBorder="1">
      <alignment vertical="center"/>
    </xf>
    <xf numFmtId="0" fontId="68" fillId="0" borderId="6" xfId="0" applyFont="1" applyBorder="1">
      <alignment vertical="center"/>
    </xf>
    <xf numFmtId="0" fontId="68" fillId="0" borderId="19" xfId="0" applyFont="1" applyBorder="1">
      <alignment vertical="center"/>
    </xf>
    <xf numFmtId="0" fontId="77" fillId="0" borderId="21" xfId="0" applyFont="1" applyBorder="1" applyAlignment="1">
      <alignment vertical="center" wrapText="1"/>
    </xf>
    <xf numFmtId="0" fontId="77" fillId="0" borderId="19" xfId="0" applyFont="1" applyBorder="1" applyAlignment="1">
      <alignment vertical="center" wrapText="1"/>
    </xf>
    <xf numFmtId="0" fontId="68" fillId="2" borderId="92" xfId="0" applyFont="1" applyFill="1" applyBorder="1">
      <alignment vertical="center"/>
    </xf>
    <xf numFmtId="0" fontId="68" fillId="2" borderId="6" xfId="0" applyFont="1" applyFill="1" applyBorder="1">
      <alignment vertical="center"/>
    </xf>
    <xf numFmtId="0" fontId="68" fillId="2" borderId="19" xfId="0" applyFont="1" applyFill="1" applyBorder="1">
      <alignment vertical="center"/>
    </xf>
    <xf numFmtId="0" fontId="78" fillId="0" borderId="21" xfId="0" applyFont="1" applyBorder="1" applyAlignment="1">
      <alignment vertical="center" wrapText="1"/>
    </xf>
    <xf numFmtId="0" fontId="22" fillId="0" borderId="19" xfId="0" applyFont="1" applyBorder="1" applyAlignment="1">
      <alignment vertical="center" wrapText="1"/>
    </xf>
    <xf numFmtId="0" fontId="52" fillId="2" borderId="0" xfId="0" applyFont="1" applyFill="1">
      <alignment vertical="center"/>
    </xf>
    <xf numFmtId="0" fontId="0" fillId="2" borderId="12" xfId="0" applyFill="1" applyBorder="1" applyAlignment="1">
      <alignment horizontal="left" vertical="center" wrapText="1"/>
    </xf>
    <xf numFmtId="0" fontId="0" fillId="2" borderId="9" xfId="0" applyFill="1" applyBorder="1" applyAlignment="1">
      <alignment horizontal="left" vertical="center" wrapText="1"/>
    </xf>
    <xf numFmtId="0" fontId="75" fillId="0" borderId="117" xfId="0" applyFont="1" applyBorder="1" applyAlignment="1">
      <alignment vertical="center" wrapText="1"/>
    </xf>
    <xf numFmtId="0" fontId="22" fillId="0" borderId="118" xfId="0" applyFont="1" applyBorder="1" applyAlignment="1">
      <alignment vertical="center" wrapText="1"/>
    </xf>
    <xf numFmtId="0" fontId="22" fillId="2" borderId="107" xfId="0" applyFont="1" applyFill="1" applyBorder="1" applyAlignment="1">
      <alignment vertical="center" wrapText="1"/>
    </xf>
    <xf numFmtId="0" fontId="22" fillId="2" borderId="108" xfId="0" applyFont="1" applyFill="1" applyBorder="1" applyAlignment="1">
      <alignment vertical="center" wrapText="1"/>
    </xf>
    <xf numFmtId="0" fontId="22" fillId="2" borderId="22" xfId="0" applyFont="1" applyFill="1" applyBorder="1" applyAlignment="1">
      <alignment vertical="center" wrapText="1"/>
    </xf>
    <xf numFmtId="0" fontId="22" fillId="2" borderId="52" xfId="0" applyFont="1" applyFill="1" applyBorder="1" applyAlignment="1">
      <alignment vertical="center" wrapText="1"/>
    </xf>
    <xf numFmtId="0" fontId="22" fillId="2" borderId="28" xfId="0" applyFont="1" applyFill="1" applyBorder="1" applyAlignment="1">
      <alignment vertical="center" wrapText="1"/>
    </xf>
    <xf numFmtId="0" fontId="22" fillId="2" borderId="18" xfId="0" applyFont="1" applyFill="1" applyBorder="1" applyAlignment="1">
      <alignment vertical="center" wrapText="1"/>
    </xf>
    <xf numFmtId="0" fontId="0" fillId="3" borderId="97" xfId="0" applyFill="1" applyBorder="1" applyAlignment="1" applyProtection="1">
      <alignment horizontal="center" vertical="center"/>
      <protection locked="0"/>
    </xf>
    <xf numFmtId="0" fontId="52" fillId="2" borderId="102" xfId="0" applyFont="1" applyFill="1" applyBorder="1" applyAlignment="1">
      <alignment vertical="top" wrapText="1"/>
    </xf>
    <xf numFmtId="0" fontId="52" fillId="2" borderId="52" xfId="0" applyFont="1" applyFill="1" applyBorder="1" applyAlignment="1">
      <alignment vertical="top" wrapText="1"/>
    </xf>
    <xf numFmtId="0" fontId="52" fillId="2" borderId="93" xfId="0" applyFont="1" applyFill="1" applyBorder="1" applyAlignment="1">
      <alignment vertical="top" wrapText="1"/>
    </xf>
    <xf numFmtId="0" fontId="52" fillId="2" borderId="18" xfId="0" applyFont="1" applyFill="1" applyBorder="1" applyAlignment="1">
      <alignment vertical="top" wrapText="1"/>
    </xf>
    <xf numFmtId="0" fontId="75" fillId="0" borderId="27" xfId="0" applyFont="1" applyBorder="1" applyAlignment="1">
      <alignment vertical="center" wrapText="1"/>
    </xf>
    <xf numFmtId="0" fontId="22" fillId="0" borderId="29" xfId="0" applyFont="1" applyBorder="1" applyAlignment="1">
      <alignment vertical="center" wrapText="1"/>
    </xf>
    <xf numFmtId="0" fontId="68" fillId="2" borderId="92" xfId="0" applyFont="1" applyFill="1" applyBorder="1" applyAlignment="1">
      <alignment vertical="center" wrapText="1"/>
    </xf>
    <xf numFmtId="0" fontId="68" fillId="2" borderId="6" xfId="0" applyFont="1" applyFill="1" applyBorder="1" applyAlignment="1">
      <alignment vertical="center" wrapText="1"/>
    </xf>
    <xf numFmtId="0" fontId="22" fillId="2" borderId="15" xfId="0" applyFont="1" applyFill="1" applyBorder="1" applyAlignment="1">
      <alignment vertical="center" wrapText="1"/>
    </xf>
    <xf numFmtId="0" fontId="22" fillId="2" borderId="4" xfId="0" applyFont="1" applyFill="1" applyBorder="1" applyAlignment="1">
      <alignment vertical="center" wrapText="1"/>
    </xf>
    <xf numFmtId="0" fontId="68" fillId="2" borderId="9" xfId="0" applyFont="1" applyFill="1" applyBorder="1" applyAlignment="1">
      <alignment vertical="center" wrapText="1"/>
    </xf>
    <xf numFmtId="0" fontId="68" fillId="2" borderId="29" xfId="0" applyFont="1" applyFill="1" applyBorder="1" applyAlignment="1">
      <alignment vertical="center" wrapText="1"/>
    </xf>
    <xf numFmtId="0" fontId="52" fillId="2" borderId="102" xfId="0" applyFont="1" applyFill="1" applyBorder="1" applyAlignment="1">
      <alignment vertical="center" wrapText="1"/>
    </xf>
    <xf numFmtId="0" fontId="52" fillId="2" borderId="52" xfId="0" applyFont="1" applyFill="1" applyBorder="1" applyAlignment="1">
      <alignment vertical="center" wrapText="1"/>
    </xf>
    <xf numFmtId="0" fontId="75" fillId="0" borderId="35" xfId="0" applyFont="1" applyBorder="1" applyAlignment="1">
      <alignment vertical="center" wrapText="1"/>
    </xf>
    <xf numFmtId="0" fontId="22" fillId="0" borderId="53" xfId="0" applyFont="1" applyBorder="1" applyAlignment="1">
      <alignment vertical="center" wrapText="1"/>
    </xf>
    <xf numFmtId="0" fontId="67" fillId="5" borderId="6" xfId="0" applyFont="1" applyFill="1" applyBorder="1" applyAlignment="1">
      <alignment vertical="center" wrapText="1"/>
    </xf>
    <xf numFmtId="0" fontId="67" fillId="5" borderId="1" xfId="0" applyFont="1" applyFill="1" applyBorder="1" applyAlignment="1">
      <alignment vertical="center" wrapText="1"/>
    </xf>
    <xf numFmtId="0" fontId="68" fillId="2" borderId="100" xfId="0" applyFont="1" applyFill="1" applyBorder="1" applyAlignment="1">
      <alignment vertical="center" wrapText="1"/>
    </xf>
    <xf numFmtId="0" fontId="22" fillId="2" borderId="1" xfId="0" applyFont="1" applyFill="1" applyBorder="1" applyAlignment="1">
      <alignment vertical="center" wrapText="1"/>
    </xf>
    <xf numFmtId="0" fontId="22" fillId="2" borderId="92" xfId="0" applyFont="1" applyFill="1" applyBorder="1" applyAlignment="1">
      <alignment vertical="center" wrapText="1"/>
    </xf>
    <xf numFmtId="0" fontId="22" fillId="2" borderId="6" xfId="0" applyFont="1" applyFill="1" applyBorder="1" applyAlignment="1">
      <alignment vertical="center" wrapText="1"/>
    </xf>
    <xf numFmtId="0" fontId="52" fillId="2" borderId="21" xfId="0" applyFont="1" applyFill="1" applyBorder="1" applyAlignment="1">
      <alignment vertical="center" wrapText="1"/>
    </xf>
    <xf numFmtId="0" fontId="52" fillId="2" borderId="19" xfId="0" applyFont="1" applyFill="1" applyBorder="1" applyAlignment="1">
      <alignment vertical="center" wrapText="1"/>
    </xf>
    <xf numFmtId="0" fontId="22" fillId="0" borderId="21" xfId="0" applyFont="1" applyBorder="1" applyAlignment="1">
      <alignment vertical="center" wrapText="1"/>
    </xf>
    <xf numFmtId="0" fontId="22" fillId="0" borderId="1" xfId="0" applyFont="1" applyBorder="1" applyAlignment="1">
      <alignment vertical="center" wrapText="1"/>
    </xf>
    <xf numFmtId="0" fontId="55" fillId="2" borderId="13" xfId="0" applyFont="1" applyFill="1" applyBorder="1" applyAlignment="1">
      <alignment horizontal="center" vertical="center" shrinkToFit="1"/>
    </xf>
    <xf numFmtId="0" fontId="56" fillId="3" borderId="13" xfId="0" applyFont="1" applyFill="1" applyBorder="1" applyAlignment="1" applyProtection="1">
      <alignment horizontal="left" vertical="center" shrinkToFit="1"/>
      <protection locked="0"/>
    </xf>
    <xf numFmtId="0" fontId="56" fillId="2" borderId="0" xfId="0" applyFont="1" applyFill="1" applyAlignment="1">
      <alignment horizontal="center" vertical="center" shrinkToFit="1"/>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wrapText="1"/>
    </xf>
    <xf numFmtId="0" fontId="0" fillId="2" borderId="19" xfId="0" applyFill="1" applyBorder="1" applyAlignment="1">
      <alignment horizontal="center" vertical="center" wrapText="1"/>
    </xf>
    <xf numFmtId="0" fontId="5" fillId="2" borderId="32" xfId="0" applyFont="1" applyFill="1" applyBorder="1" applyAlignment="1">
      <alignment horizontal="left" vertical="center" wrapText="1" indent="1"/>
    </xf>
    <xf numFmtId="0" fontId="5" fillId="2" borderId="10" xfId="0" applyFont="1" applyFill="1" applyBorder="1" applyAlignment="1">
      <alignment horizontal="left" vertical="center" wrapText="1" indent="1"/>
    </xf>
    <xf numFmtId="0" fontId="5" fillId="2" borderId="11"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5" fillId="2" borderId="8"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49" fontId="5" fillId="3" borderId="40" xfId="0" applyNumberFormat="1" applyFont="1" applyFill="1" applyBorder="1" applyProtection="1">
      <alignment vertical="center"/>
      <protection locked="0"/>
    </xf>
    <xf numFmtId="49" fontId="5" fillId="3" borderId="47" xfId="0" applyNumberFormat="1" applyFont="1" applyFill="1" applyBorder="1" applyProtection="1">
      <alignment vertical="center"/>
      <protection locked="0"/>
    </xf>
    <xf numFmtId="49" fontId="5" fillId="3" borderId="20" xfId="0" applyNumberFormat="1" applyFont="1" applyFill="1" applyBorder="1" applyProtection="1">
      <alignment vertical="center"/>
      <protection locked="0"/>
    </xf>
    <xf numFmtId="0" fontId="5" fillId="2" borderId="3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shrinkToFit="1"/>
    </xf>
    <xf numFmtId="0" fontId="0" fillId="2" borderId="29" xfId="0" applyFill="1" applyBorder="1" applyAlignment="1">
      <alignment horizontal="center" vertical="center"/>
    </xf>
    <xf numFmtId="0" fontId="5" fillId="2" borderId="27" xfId="0" applyFont="1" applyFill="1" applyBorder="1" applyAlignment="1">
      <alignment horizontal="center" vertical="center" shrinkToFit="1"/>
    </xf>
    <xf numFmtId="0" fontId="0" fillId="2" borderId="9" xfId="0" applyFill="1" applyBorder="1">
      <alignment vertical="center"/>
    </xf>
    <xf numFmtId="178" fontId="5" fillId="3" borderId="21" xfId="0" applyNumberFormat="1" applyFont="1" applyFill="1" applyBorder="1" applyAlignment="1" applyProtection="1">
      <alignment horizontal="center" vertical="center"/>
      <protection locked="0"/>
    </xf>
    <xf numFmtId="178" fontId="5" fillId="3" borderId="19" xfId="0" applyNumberFormat="1" applyFont="1" applyFill="1" applyBorder="1" applyAlignment="1" applyProtection="1">
      <alignment horizontal="center" vertical="center"/>
      <protection locked="0"/>
    </xf>
    <xf numFmtId="0" fontId="5" fillId="2" borderId="21" xfId="0" applyFont="1" applyFill="1" applyBorder="1" applyAlignment="1">
      <alignment horizontal="left" vertical="center" shrinkToFit="1"/>
    </xf>
    <xf numFmtId="0" fontId="5" fillId="2" borderId="6" xfId="0" applyFont="1" applyFill="1" applyBorder="1" applyAlignment="1">
      <alignment horizontal="left" vertical="center" shrinkToFit="1"/>
    </xf>
    <xf numFmtId="178" fontId="5" fillId="3" borderId="30" xfId="0" applyNumberFormat="1" applyFont="1" applyFill="1" applyBorder="1" applyAlignment="1" applyProtection="1">
      <alignment horizontal="center" vertical="center"/>
      <protection locked="0"/>
    </xf>
    <xf numFmtId="178" fontId="5" fillId="3" borderId="26" xfId="0" applyNumberFormat="1" applyFont="1" applyFill="1" applyBorder="1" applyAlignment="1" applyProtection="1">
      <alignment horizontal="center" vertical="center"/>
      <protection locked="0"/>
    </xf>
    <xf numFmtId="0" fontId="5" fillId="2" borderId="30" xfId="0" applyFont="1" applyFill="1" applyBorder="1" applyAlignment="1">
      <alignment horizontal="left" vertical="center" shrinkToFit="1"/>
    </xf>
    <xf numFmtId="0" fontId="5" fillId="2" borderId="31"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10" fillId="2" borderId="3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5" fillId="2" borderId="19" xfId="0" applyFont="1" applyFill="1" applyBorder="1" applyAlignment="1">
      <alignment horizontal="left" vertical="center" shrinkToFit="1"/>
    </xf>
    <xf numFmtId="177" fontId="5" fillId="3" borderId="21" xfId="0" applyNumberFormat="1" applyFont="1" applyFill="1" applyBorder="1" applyAlignment="1" applyProtection="1">
      <alignment horizontal="center" vertical="center"/>
      <protection locked="0"/>
    </xf>
    <xf numFmtId="177" fontId="5" fillId="3" borderId="19" xfId="0" applyNumberFormat="1" applyFont="1" applyFill="1" applyBorder="1" applyAlignment="1" applyProtection="1">
      <alignment horizontal="center" vertical="center"/>
      <protection locked="0"/>
    </xf>
    <xf numFmtId="0" fontId="10" fillId="2" borderId="2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left" vertical="center" wrapText="1"/>
    </xf>
    <xf numFmtId="178" fontId="5" fillId="2" borderId="7" xfId="0" applyNumberFormat="1" applyFont="1" applyFill="1" applyBorder="1" applyAlignment="1">
      <alignment horizontal="center" vertical="center"/>
    </xf>
    <xf numFmtId="178" fontId="5" fillId="2" borderId="19" xfId="0" applyNumberFormat="1" applyFont="1" applyFill="1" applyBorder="1" applyAlignment="1">
      <alignment horizontal="center" vertical="center"/>
    </xf>
    <xf numFmtId="0" fontId="0" fillId="2" borderId="1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7" xfId="0" applyFill="1" applyBorder="1">
      <alignment vertical="center"/>
    </xf>
    <xf numFmtId="0" fontId="0" fillId="2" borderId="20" xfId="0" applyFill="1" applyBorder="1">
      <alignment vertical="center"/>
    </xf>
    <xf numFmtId="0" fontId="5" fillId="2" borderId="40" xfId="0" applyFont="1" applyFill="1" applyBorder="1" applyAlignment="1">
      <alignment horizontal="center" vertical="center"/>
    </xf>
    <xf numFmtId="0" fontId="5" fillId="2" borderId="7" xfId="0" applyFont="1" applyFill="1" applyBorder="1" applyAlignment="1">
      <alignment horizontal="center" vertical="center" shrinkToFit="1"/>
    </xf>
    <xf numFmtId="0" fontId="0" fillId="2" borderId="19" xfId="0" applyFill="1" applyBorder="1">
      <alignment vertical="center"/>
    </xf>
    <xf numFmtId="0" fontId="5" fillId="2" borderId="21" xfId="0" applyFont="1" applyFill="1" applyBorder="1" applyAlignment="1">
      <alignment horizontal="center" vertical="center" shrinkToFit="1"/>
    </xf>
    <xf numFmtId="0" fontId="0" fillId="2" borderId="6" xfId="0" applyFill="1" applyBorder="1">
      <alignment vertical="center"/>
    </xf>
    <xf numFmtId="0" fontId="0" fillId="2" borderId="1" xfId="0" applyFill="1" applyBorder="1">
      <alignment vertical="center"/>
    </xf>
    <xf numFmtId="0" fontId="5" fillId="2" borderId="49" xfId="0" applyFont="1" applyFill="1" applyBorder="1" applyAlignment="1">
      <alignment horizontal="center" vertical="center"/>
    </xf>
    <xf numFmtId="0" fontId="5" fillId="2" borderId="31" xfId="0" applyFont="1" applyFill="1" applyBorder="1" applyAlignment="1">
      <alignment horizontal="center" vertical="center"/>
    </xf>
    <xf numFmtId="178" fontId="5" fillId="2" borderId="49" xfId="0" applyNumberFormat="1" applyFont="1" applyFill="1" applyBorder="1" applyAlignment="1">
      <alignment horizontal="center" vertical="center"/>
    </xf>
    <xf numFmtId="178" fontId="5" fillId="2" borderId="26" xfId="0" applyNumberFormat="1" applyFont="1" applyFill="1" applyBorder="1" applyAlignment="1">
      <alignment horizontal="center" vertical="center"/>
    </xf>
    <xf numFmtId="0" fontId="5" fillId="2" borderId="26" xfId="0" applyFont="1" applyFill="1" applyBorder="1" applyAlignment="1">
      <alignment horizontal="left" vertical="center" shrinkToFit="1"/>
    </xf>
    <xf numFmtId="177" fontId="5" fillId="3" borderId="30" xfId="0" applyNumberFormat="1" applyFont="1" applyFill="1" applyBorder="1" applyAlignment="1" applyProtection="1">
      <alignment horizontal="center" vertical="center"/>
      <protection locked="0"/>
    </xf>
    <xf numFmtId="177" fontId="5" fillId="3" borderId="26" xfId="0" applyNumberFormat="1" applyFont="1" applyFill="1" applyBorder="1" applyAlignment="1" applyProtection="1">
      <alignment horizontal="center" vertical="center"/>
      <protection locked="0"/>
    </xf>
    <xf numFmtId="0" fontId="5" fillId="2" borderId="1" xfId="0" applyFont="1" applyFill="1" applyBorder="1" applyAlignment="1">
      <alignment horizontal="left" vertical="center" shrinkToFi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28"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22" fillId="2" borderId="49" xfId="0" applyFont="1" applyFill="1" applyBorder="1" applyAlignment="1">
      <alignment horizontal="center" vertical="center"/>
    </xf>
    <xf numFmtId="0" fontId="22" fillId="2" borderId="31"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8" xfId="0" applyFont="1" applyFill="1" applyBorder="1" applyAlignment="1">
      <alignment horizontal="center" vertical="center"/>
    </xf>
    <xf numFmtId="0" fontId="5" fillId="3" borderId="28" xfId="0" applyFont="1" applyFill="1" applyBorder="1" applyProtection="1">
      <alignment vertical="center"/>
      <protection locked="0"/>
    </xf>
    <xf numFmtId="0" fontId="5" fillId="3" borderId="12" xfId="0" applyFont="1" applyFill="1" applyBorder="1" applyProtection="1">
      <alignment vertical="center"/>
      <protection locked="0"/>
    </xf>
    <xf numFmtId="0" fontId="5" fillId="3" borderId="4" xfId="0" applyFont="1" applyFill="1" applyBorder="1" applyProtection="1">
      <alignment vertical="center"/>
      <protection locked="0"/>
    </xf>
    <xf numFmtId="0" fontId="5" fillId="2" borderId="30" xfId="0" applyFont="1" applyFill="1" applyBorder="1" applyAlignment="1">
      <alignment horizontal="center" vertical="center"/>
    </xf>
    <xf numFmtId="0" fontId="5" fillId="2" borderId="26" xfId="0" applyFont="1" applyFill="1" applyBorder="1" applyAlignment="1">
      <alignment horizontal="center" vertical="center"/>
    </xf>
    <xf numFmtId="0" fontId="5" fillId="3" borderId="24" xfId="0" applyFont="1" applyFill="1" applyBorder="1" applyProtection="1">
      <alignment vertical="center"/>
      <protection locked="0"/>
    </xf>
    <xf numFmtId="0" fontId="5" fillId="3" borderId="13" xfId="0" applyFont="1" applyFill="1" applyBorder="1" applyProtection="1">
      <alignment vertical="center"/>
      <protection locked="0"/>
    </xf>
    <xf numFmtId="0" fontId="5" fillId="3" borderId="17" xfId="0" applyFont="1" applyFill="1" applyBorder="1" applyProtection="1">
      <alignment vertical="center"/>
      <protection locked="0"/>
    </xf>
    <xf numFmtId="0" fontId="5" fillId="2" borderId="19" xfId="0" applyFont="1" applyFill="1" applyBorder="1" applyAlignment="1">
      <alignment horizontal="center" vertical="center"/>
    </xf>
    <xf numFmtId="0" fontId="5" fillId="3" borderId="21" xfId="0" applyFont="1" applyFill="1" applyBorder="1" applyProtection="1">
      <alignment vertical="center"/>
      <protection locked="0"/>
    </xf>
    <xf numFmtId="0" fontId="5" fillId="3" borderId="6" xfId="0" applyFont="1" applyFill="1" applyBorder="1" applyProtection="1">
      <alignment vertical="center"/>
      <protection locked="0"/>
    </xf>
    <xf numFmtId="0" fontId="5" fillId="3" borderId="19" xfId="0" applyFont="1" applyFill="1" applyBorder="1" applyProtection="1">
      <alignment vertical="center"/>
      <protection locked="0"/>
    </xf>
    <xf numFmtId="0" fontId="5" fillId="2" borderId="6"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3" borderId="1" xfId="0" applyFont="1" applyFill="1" applyBorder="1" applyProtection="1">
      <alignment vertical="center"/>
      <protection locked="0"/>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5" fillId="3" borderId="12"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182" fontId="5" fillId="0" borderId="47" xfId="0" applyNumberFormat="1" applyFont="1" applyBorder="1" applyAlignment="1">
      <alignment horizontal="center" vertical="center"/>
    </xf>
    <xf numFmtId="182" fontId="5" fillId="0" borderId="2" xfId="0" applyNumberFormat="1" applyFont="1" applyBorder="1" applyAlignment="1">
      <alignment horizontal="center" vertical="center"/>
    </xf>
    <xf numFmtId="182" fontId="5" fillId="3" borderId="40" xfId="0" applyNumberFormat="1" applyFont="1" applyFill="1" applyBorder="1" applyAlignment="1" applyProtection="1">
      <alignment horizontal="left" vertical="center"/>
      <protection locked="0"/>
    </xf>
    <xf numFmtId="182" fontId="5" fillId="3" borderId="47" xfId="0" applyNumberFormat="1" applyFont="1" applyFill="1" applyBorder="1" applyAlignment="1" applyProtection="1">
      <alignment horizontal="left" vertical="center"/>
      <protection locked="0"/>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10" fillId="0" borderId="20" xfId="0" applyFont="1" applyBorder="1" applyAlignment="1">
      <alignment horizontal="center" vertical="center"/>
    </xf>
    <xf numFmtId="0" fontId="11" fillId="2" borderId="64" xfId="0" applyFont="1" applyFill="1" applyBorder="1" applyAlignment="1">
      <alignment horizontal="center" vertical="center"/>
    </xf>
    <xf numFmtId="0" fontId="17" fillId="2" borderId="60" xfId="0" applyFont="1" applyFill="1" applyBorder="1">
      <alignment vertical="center"/>
    </xf>
    <xf numFmtId="0" fontId="17" fillId="2" borderId="65" xfId="0" applyFont="1" applyFill="1" applyBorder="1">
      <alignment vertical="center"/>
    </xf>
    <xf numFmtId="0" fontId="5" fillId="4" borderId="59" xfId="0" applyFont="1" applyFill="1" applyBorder="1" applyAlignment="1" applyProtection="1">
      <alignment horizontal="left" vertical="center"/>
      <protection locked="0"/>
    </xf>
    <xf numFmtId="0" fontId="5" fillId="4" borderId="60" xfId="0" applyFont="1" applyFill="1" applyBorder="1" applyAlignment="1" applyProtection="1">
      <alignment horizontal="left" vertical="center"/>
      <protection locked="0"/>
    </xf>
    <xf numFmtId="0" fontId="5" fillId="4" borderId="61" xfId="0" applyFont="1" applyFill="1" applyBorder="1" applyAlignment="1" applyProtection="1">
      <alignment horizontal="left" vertical="center"/>
      <protection locked="0"/>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52"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9" xfId="0" applyFont="1" applyFill="1" applyBorder="1" applyAlignment="1">
      <alignment horizontal="center" vertical="center"/>
    </xf>
    <xf numFmtId="176" fontId="11" fillId="0" borderId="6" xfId="0" applyNumberFormat="1" applyFont="1" applyBorder="1" applyAlignment="1">
      <alignment horizontal="center" vertical="center"/>
    </xf>
    <xf numFmtId="176" fontId="11" fillId="0" borderId="1" xfId="0" applyNumberFormat="1" applyFont="1" applyBorder="1" applyAlignment="1">
      <alignment horizontal="center" vertical="center"/>
    </xf>
    <xf numFmtId="0" fontId="33" fillId="3" borderId="28" xfId="0" applyFont="1" applyFill="1" applyBorder="1" applyAlignment="1" applyProtection="1">
      <alignment horizontal="left" vertical="center" wrapText="1"/>
      <protection locked="0"/>
    </xf>
    <xf numFmtId="0" fontId="33" fillId="3" borderId="12" xfId="0" applyFont="1" applyFill="1" applyBorder="1" applyAlignment="1" applyProtection="1">
      <alignment horizontal="left" vertical="center" wrapText="1"/>
      <protection locked="0"/>
    </xf>
    <xf numFmtId="0" fontId="33" fillId="3" borderId="18" xfId="0" applyFont="1" applyFill="1" applyBorder="1" applyAlignment="1" applyProtection="1">
      <alignment horizontal="left" vertical="center" wrapText="1"/>
      <protection locked="0"/>
    </xf>
    <xf numFmtId="0" fontId="10" fillId="2" borderId="3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8" fillId="2" borderId="31" xfId="0" applyFont="1" applyFill="1" applyBorder="1" applyAlignment="1">
      <alignment horizontal="left" vertical="center" wrapText="1"/>
    </xf>
    <xf numFmtId="0" fontId="33" fillId="2" borderId="31" xfId="0" applyFont="1" applyFill="1" applyBorder="1" applyAlignment="1">
      <alignment horizontal="left" vertical="center" wrapText="1"/>
    </xf>
    <xf numFmtId="0" fontId="33" fillId="2" borderId="3" xfId="0" applyFont="1" applyFill="1" applyBorder="1" applyAlignment="1">
      <alignment horizontal="left" vertical="center" wrapText="1"/>
    </xf>
    <xf numFmtId="49" fontId="40" fillId="3" borderId="30" xfId="0" applyNumberFormat="1" applyFont="1" applyFill="1" applyBorder="1" applyAlignment="1" applyProtection="1">
      <alignment horizontal="center" vertical="center"/>
      <protection locked="0"/>
    </xf>
    <xf numFmtId="49" fontId="40" fillId="3" borderId="31" xfId="0" applyNumberFormat="1" applyFont="1" applyFill="1" applyBorder="1" applyAlignment="1" applyProtection="1">
      <alignment horizontal="center" vertical="center"/>
      <protection locked="0"/>
    </xf>
    <xf numFmtId="49" fontId="40" fillId="3" borderId="66" xfId="0" applyNumberFormat="1" applyFont="1" applyFill="1" applyBorder="1" applyAlignment="1" applyProtection="1">
      <alignment horizontal="center" vertical="center"/>
      <protection locked="0"/>
    </xf>
    <xf numFmtId="0" fontId="5" fillId="3" borderId="18" xfId="0" applyFont="1" applyFill="1" applyBorder="1" applyAlignment="1" applyProtection="1">
      <alignment horizontal="left" vertical="center"/>
      <protection locked="0"/>
    </xf>
    <xf numFmtId="0" fontId="5" fillId="2" borderId="28" xfId="0" applyFont="1" applyFill="1" applyBorder="1" applyAlignment="1">
      <alignment horizontal="center" vertical="center"/>
    </xf>
    <xf numFmtId="0" fontId="0" fillId="2" borderId="18" xfId="0" applyFill="1" applyBorder="1">
      <alignment vertical="center"/>
    </xf>
    <xf numFmtId="0" fontId="6" fillId="2" borderId="0" xfId="0" applyFont="1" applyFill="1" applyAlignment="1">
      <alignment horizontal="center" vertical="center"/>
    </xf>
    <xf numFmtId="0" fontId="11" fillId="2" borderId="0" xfId="0" applyFont="1" applyFill="1" applyAlignment="1">
      <alignment horizontal="center" vertical="center"/>
    </xf>
    <xf numFmtId="183" fontId="8" fillId="0" borderId="0" xfId="0" applyNumberFormat="1" applyFont="1" applyAlignment="1">
      <alignment horizontal="center" vertical="center"/>
    </xf>
    <xf numFmtId="49" fontId="0" fillId="2" borderId="0" xfId="0" applyNumberFormat="1" applyFill="1" applyAlignment="1">
      <alignment horizontal="center" vertical="center"/>
    </xf>
    <xf numFmtId="0" fontId="7" fillId="2" borderId="2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8" xfId="0" applyFont="1" applyFill="1" applyBorder="1" applyAlignment="1">
      <alignment horizontal="center" vertical="center"/>
    </xf>
    <xf numFmtId="0" fontId="3" fillId="2" borderId="0" xfId="0" applyFont="1" applyFill="1" applyAlignment="1">
      <alignment vertical="top"/>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0" fillId="2" borderId="0" xfId="0" applyFill="1" applyAlignment="1">
      <alignment horizontal="left" vertical="center"/>
    </xf>
    <xf numFmtId="0" fontId="35" fillId="2" borderId="62" xfId="0" applyFont="1" applyFill="1" applyBorder="1" applyAlignment="1">
      <alignment horizontal="center" vertical="center"/>
    </xf>
    <xf numFmtId="0" fontId="35" fillId="2" borderId="6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38" xfId="0" applyFont="1" applyFill="1" applyBorder="1" applyAlignment="1">
      <alignment horizontal="center" vertical="center"/>
    </xf>
    <xf numFmtId="181" fontId="21" fillId="0" borderId="0" xfId="0" applyNumberFormat="1" applyFont="1" applyAlignment="1">
      <alignment horizontal="center" vertical="center"/>
    </xf>
    <xf numFmtId="0" fontId="8" fillId="2" borderId="0" xfId="0" applyFont="1" applyFill="1" applyAlignment="1">
      <alignment horizontal="center" vertical="center"/>
    </xf>
    <xf numFmtId="0" fontId="5" fillId="0" borderId="7" xfId="3" applyFont="1" applyBorder="1">
      <alignment vertical="center"/>
    </xf>
    <xf numFmtId="0" fontId="5" fillId="0" borderId="6" xfId="3" applyFont="1" applyBorder="1">
      <alignment vertical="center"/>
    </xf>
    <xf numFmtId="0" fontId="5" fillId="0" borderId="19" xfId="3" applyFont="1" applyBorder="1">
      <alignment vertical="center"/>
    </xf>
    <xf numFmtId="0" fontId="5" fillId="0" borderId="49" xfId="3" applyFont="1" applyBorder="1" applyAlignment="1">
      <alignment horizontal="left" vertical="center"/>
    </xf>
    <xf numFmtId="0" fontId="5" fillId="0" borderId="31" xfId="3" applyFont="1" applyBorder="1" applyAlignment="1">
      <alignment horizontal="left" vertical="center"/>
    </xf>
    <xf numFmtId="0" fontId="5" fillId="0" borderId="26" xfId="3" applyFont="1" applyBorder="1" applyAlignment="1">
      <alignment horizontal="left" vertical="center"/>
    </xf>
    <xf numFmtId="0" fontId="5" fillId="3" borderId="21"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185" fontId="5" fillId="3" borderId="30" xfId="0" applyNumberFormat="1" applyFont="1" applyFill="1" applyBorder="1" applyAlignment="1" applyProtection="1">
      <alignment horizontal="right" vertical="center"/>
      <protection locked="0"/>
    </xf>
    <xf numFmtId="185" fontId="5" fillId="3" borderId="31" xfId="0" applyNumberFormat="1" applyFont="1" applyFill="1" applyBorder="1" applyAlignment="1" applyProtection="1">
      <alignment horizontal="right" vertical="center"/>
      <protection locked="0"/>
    </xf>
    <xf numFmtId="185" fontId="5" fillId="3" borderId="21" xfId="0" applyNumberFormat="1" applyFont="1" applyFill="1" applyBorder="1" applyAlignment="1" applyProtection="1">
      <alignment horizontal="right" vertical="center"/>
      <protection locked="0"/>
    </xf>
    <xf numFmtId="185" fontId="5" fillId="3" borderId="6" xfId="0" applyNumberFormat="1" applyFont="1" applyFill="1" applyBorder="1" applyAlignment="1" applyProtection="1">
      <alignment horizontal="right" vertical="center"/>
      <protection locked="0"/>
    </xf>
    <xf numFmtId="0" fontId="5" fillId="3" borderId="2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20" fontId="5" fillId="3" borderId="21" xfId="0" applyNumberFormat="1" applyFont="1" applyFill="1" applyBorder="1" applyAlignment="1" applyProtection="1">
      <alignment horizontal="left" vertical="center" shrinkToFit="1"/>
      <protection locked="0"/>
    </xf>
    <xf numFmtId="20" fontId="5" fillId="3" borderId="6" xfId="0" applyNumberFormat="1" applyFont="1" applyFill="1" applyBorder="1" applyAlignment="1" applyProtection="1">
      <alignment horizontal="left" vertical="center" shrinkToFit="1"/>
      <protection locked="0"/>
    </xf>
    <xf numFmtId="20" fontId="5" fillId="3" borderId="1" xfId="0" applyNumberFormat="1" applyFont="1" applyFill="1" applyBorder="1" applyAlignment="1" applyProtection="1">
      <alignment horizontal="left" vertical="center" shrinkToFit="1"/>
      <protection locked="0"/>
    </xf>
    <xf numFmtId="0" fontId="5" fillId="0" borderId="7" xfId="3" applyFont="1" applyBorder="1" applyAlignment="1">
      <alignment horizontal="left" vertical="center"/>
    </xf>
    <xf numFmtId="0" fontId="1" fillId="0" borderId="6" xfId="3" applyBorder="1" applyAlignment="1">
      <alignment horizontal="left" vertical="center"/>
    </xf>
    <xf numFmtId="0" fontId="1" fillId="0" borderId="19" xfId="3" applyBorder="1" applyAlignment="1">
      <alignment horizontal="left" vertical="center"/>
    </xf>
    <xf numFmtId="0" fontId="9" fillId="2" borderId="32"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48" xfId="0" applyFont="1" applyFill="1" applyBorder="1" applyAlignment="1">
      <alignment horizontal="left" vertical="center"/>
    </xf>
    <xf numFmtId="0" fontId="9" fillId="2" borderId="12" xfId="0" applyFont="1" applyFill="1" applyBorder="1" applyAlignment="1">
      <alignment horizontal="left" vertical="center"/>
    </xf>
    <xf numFmtId="0" fontId="9" fillId="2" borderId="4" xfId="0" applyFont="1" applyFill="1" applyBorder="1" applyAlignment="1">
      <alignment horizontal="left" vertical="center"/>
    </xf>
    <xf numFmtId="0" fontId="9" fillId="2" borderId="119" xfId="0" applyFont="1" applyFill="1" applyBorder="1" applyAlignment="1">
      <alignment horizontal="left" vertical="center"/>
    </xf>
    <xf numFmtId="0" fontId="9" fillId="2" borderId="120" xfId="0" applyFont="1" applyFill="1" applyBorder="1" applyAlignment="1">
      <alignment horizontal="left" vertical="center"/>
    </xf>
    <xf numFmtId="0" fontId="9" fillId="2" borderId="121" xfId="0" applyFont="1" applyFill="1" applyBorder="1" applyAlignment="1">
      <alignment horizontal="left" vertical="center"/>
    </xf>
    <xf numFmtId="0" fontId="9" fillId="2" borderId="122" xfId="0" applyFont="1" applyFill="1" applyBorder="1" applyAlignment="1">
      <alignment horizontal="left" vertical="center"/>
    </xf>
    <xf numFmtId="0" fontId="9" fillId="2" borderId="74" xfId="0" applyFont="1" applyFill="1" applyBorder="1" applyAlignment="1">
      <alignment horizontal="left" vertical="center"/>
    </xf>
    <xf numFmtId="0" fontId="9" fillId="2" borderId="75" xfId="0" applyFont="1" applyFill="1" applyBorder="1" applyAlignment="1">
      <alignment horizontal="left" vertical="center"/>
    </xf>
    <xf numFmtId="0" fontId="7" fillId="2" borderId="0" xfId="0" applyFont="1" applyFill="1" applyAlignment="1">
      <alignment horizontal="center" vertical="center"/>
    </xf>
    <xf numFmtId="0" fontId="0" fillId="2" borderId="6" xfId="0" applyFill="1" applyBorder="1" applyAlignment="1">
      <alignment horizontal="center" vertical="center" shrinkToFit="1"/>
    </xf>
    <xf numFmtId="0" fontId="5" fillId="0" borderId="21" xfId="3" applyFont="1" applyBorder="1" applyAlignment="1">
      <alignment horizontal="center" vertical="center" shrinkToFit="1"/>
    </xf>
    <xf numFmtId="0" fontId="1" fillId="0" borderId="6" xfId="3" applyBorder="1" applyAlignment="1">
      <alignment horizontal="center" vertical="center" shrinkToFit="1"/>
    </xf>
    <xf numFmtId="0" fontId="1" fillId="0" borderId="1" xfId="3" applyBorder="1" applyAlignment="1">
      <alignment horizontal="center" vertical="center" shrinkToFit="1"/>
    </xf>
    <xf numFmtId="0" fontId="0" fillId="2" borderId="123" xfId="0"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124" xfId="0"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0" fillId="2" borderId="127" xfId="0" applyFill="1" applyBorder="1" applyAlignment="1">
      <alignment horizontal="center" vertical="center"/>
    </xf>
    <xf numFmtId="0" fontId="5" fillId="4" borderId="35"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0" fontId="5" fillId="4" borderId="56" xfId="0" applyFont="1" applyFill="1" applyBorder="1" applyAlignment="1" applyProtection="1">
      <alignment horizontal="center" vertical="center"/>
      <protection locked="0"/>
    </xf>
    <xf numFmtId="0" fontId="5" fillId="4" borderId="57" xfId="0" applyFont="1" applyFill="1" applyBorder="1" applyAlignment="1" applyProtection="1">
      <alignment horizontal="center" vertical="center"/>
      <protection locked="0"/>
    </xf>
    <xf numFmtId="0" fontId="5" fillId="2" borderId="21" xfId="0" applyFont="1" applyFill="1" applyBorder="1" applyAlignment="1">
      <alignment vertical="center" shrinkToFit="1"/>
    </xf>
    <xf numFmtId="0" fontId="5" fillId="2" borderId="6" xfId="0" applyFont="1" applyFill="1" applyBorder="1" applyAlignment="1">
      <alignment vertical="center" shrinkToFit="1"/>
    </xf>
    <xf numFmtId="0" fontId="5" fillId="2" borderId="19" xfId="0" applyFont="1" applyFill="1" applyBorder="1" applyAlignment="1">
      <alignment vertical="center" shrinkToFit="1"/>
    </xf>
    <xf numFmtId="0" fontId="5" fillId="2" borderId="9"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3" borderId="6"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3" fillId="2" borderId="32" xfId="0" applyFont="1"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48" xfId="0" applyFill="1" applyBorder="1" applyAlignment="1">
      <alignment horizontal="left" vertical="center"/>
    </xf>
    <xf numFmtId="0" fontId="0" fillId="2" borderId="12" xfId="0" applyFill="1" applyBorder="1" applyAlignment="1">
      <alignment horizontal="left" vertical="center"/>
    </xf>
    <xf numFmtId="0" fontId="0" fillId="2" borderId="4" xfId="0" applyFill="1" applyBorder="1" applyAlignment="1">
      <alignment horizontal="left" vertical="center"/>
    </xf>
    <xf numFmtId="0" fontId="5" fillId="2" borderId="48" xfId="0" applyFont="1" applyFill="1" applyBorder="1" applyAlignment="1">
      <alignment horizontal="center" vertical="center" shrinkToFit="1"/>
    </xf>
    <xf numFmtId="0" fontId="5" fillId="2" borderId="7" xfId="0" applyFont="1" applyFill="1" applyBorder="1" applyAlignment="1">
      <alignment vertical="center" shrinkToFit="1"/>
    </xf>
    <xf numFmtId="0" fontId="5" fillId="3" borderId="21" xfId="0" applyFont="1" applyFill="1" applyBorder="1" applyAlignment="1" applyProtection="1">
      <alignment horizontal="center" vertical="center" shrinkToFit="1"/>
      <protection locked="0"/>
    </xf>
    <xf numFmtId="0" fontId="5" fillId="3" borderId="19" xfId="0" applyFont="1" applyFill="1" applyBorder="1" applyAlignment="1" applyProtection="1">
      <alignment horizontal="center" vertical="center" shrinkToFit="1"/>
      <protection locked="0"/>
    </xf>
    <xf numFmtId="0" fontId="5" fillId="3" borderId="27"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15" xfId="0" applyFont="1" applyFill="1" applyBorder="1" applyAlignment="1" applyProtection="1">
      <alignment vertical="center" wrapText="1"/>
      <protection locked="0"/>
    </xf>
    <xf numFmtId="0" fontId="5" fillId="3" borderId="28" xfId="0" applyFont="1" applyFill="1" applyBorder="1" applyAlignment="1" applyProtection="1">
      <alignment vertical="center" wrapText="1"/>
      <protection locked="0"/>
    </xf>
    <xf numFmtId="0" fontId="5" fillId="3" borderId="14"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5" fillId="3" borderId="48"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185" fontId="59" fillId="3" borderId="21" xfId="1" applyNumberFormat="1" applyFont="1" applyFill="1" applyBorder="1" applyAlignment="1" applyProtection="1">
      <alignment horizontal="right" vertical="center"/>
      <protection locked="0"/>
    </xf>
    <xf numFmtId="185" fontId="59" fillId="3" borderId="6" xfId="1" applyNumberFormat="1" applyFont="1" applyFill="1" applyBorder="1" applyAlignment="1" applyProtection="1">
      <alignment horizontal="right" vertical="center"/>
      <protection locked="0"/>
    </xf>
    <xf numFmtId="0" fontId="5" fillId="2" borderId="7" xfId="0" applyFont="1" applyFill="1" applyBorder="1" applyAlignment="1">
      <alignment horizontal="left" vertical="center" shrinkToFi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5" fillId="3" borderId="6" xfId="0" applyFont="1" applyFill="1" applyBorder="1" applyAlignment="1" applyProtection="1">
      <alignment horizontal="right" vertical="center"/>
      <protection locked="0"/>
    </xf>
    <xf numFmtId="0" fontId="27" fillId="2" borderId="6" xfId="0" applyFont="1" applyFill="1" applyBorder="1" applyAlignment="1">
      <alignment vertical="center" wrapText="1"/>
    </xf>
    <xf numFmtId="0" fontId="27" fillId="2" borderId="1" xfId="0" applyFont="1" applyFill="1" applyBorder="1" applyAlignment="1">
      <alignment vertical="center" wrapText="1"/>
    </xf>
    <xf numFmtId="0" fontId="5" fillId="3" borderId="21" xfId="0" applyFont="1" applyFill="1" applyBorder="1" applyAlignment="1" applyProtection="1">
      <alignment horizontal="right" vertical="center"/>
      <protection locked="0"/>
    </xf>
    <xf numFmtId="0" fontId="5" fillId="3" borderId="0" xfId="0" applyFont="1" applyFill="1" applyAlignment="1" applyProtection="1">
      <alignment horizontal="right" vertical="center"/>
      <protection locked="0"/>
    </xf>
    <xf numFmtId="0" fontId="3" fillId="2" borderId="48"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horizontal="left"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Alignment="1" applyProtection="1">
      <alignment horizontal="center" vertical="center"/>
      <protection locked="0"/>
    </xf>
    <xf numFmtId="14" fontId="5" fillId="2" borderId="0" xfId="0" applyNumberFormat="1" applyFont="1" applyFill="1" applyAlignment="1">
      <alignment horizontal="center" vertical="center" wrapText="1"/>
    </xf>
    <xf numFmtId="0" fontId="5" fillId="3" borderId="1" xfId="0" applyFont="1" applyFill="1" applyBorder="1" applyAlignment="1" applyProtection="1">
      <alignment horizontal="left" vertical="center" wrapText="1"/>
      <protection locked="0"/>
    </xf>
    <xf numFmtId="0" fontId="5" fillId="2" borderId="14"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0" xfId="0" applyFont="1" applyFill="1" applyAlignment="1">
      <alignment horizontal="center" vertical="center" textRotation="255"/>
    </xf>
    <xf numFmtId="49" fontId="5" fillId="3" borderId="21" xfId="0" applyNumberFormat="1" applyFon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5" fillId="3" borderId="19" xfId="0" applyFont="1" applyFill="1" applyBorder="1" applyAlignment="1" applyProtection="1">
      <alignment horizontal="left" vertical="center"/>
      <protection locked="0"/>
    </xf>
    <xf numFmtId="0" fontId="0" fillId="2" borderId="29" xfId="0" applyFill="1" applyBorder="1">
      <alignment vertical="center"/>
    </xf>
    <xf numFmtId="0" fontId="0" fillId="2" borderId="23" xfId="0" applyFill="1" applyBorder="1">
      <alignment vertical="center"/>
    </xf>
    <xf numFmtId="0" fontId="0" fillId="2" borderId="5" xfId="0" applyFill="1" applyBorder="1">
      <alignment vertical="center"/>
    </xf>
    <xf numFmtId="0" fontId="0" fillId="2" borderId="52" xfId="0" applyFill="1" applyBorder="1">
      <alignment vertical="center"/>
    </xf>
    <xf numFmtId="0" fontId="8" fillId="2" borderId="0" xfId="0" applyFont="1" applyFill="1" applyAlignment="1">
      <alignment vertical="center" wrapText="1"/>
    </xf>
    <xf numFmtId="0" fontId="8" fillId="2" borderId="0" xfId="0" applyFont="1" applyFill="1">
      <alignment vertical="center"/>
    </xf>
    <xf numFmtId="0" fontId="8" fillId="2" borderId="8" xfId="0" applyFont="1" applyFill="1" applyBorder="1">
      <alignment vertical="center"/>
    </xf>
    <xf numFmtId="0" fontId="0" fillId="2" borderId="12" xfId="0" applyFill="1" applyBorder="1">
      <alignment vertical="center"/>
    </xf>
    <xf numFmtId="0" fontId="3" fillId="2" borderId="32"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48"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5" fillId="2" borderId="22" xfId="0" applyFont="1" applyFill="1" applyBorder="1" applyAlignment="1">
      <alignment horizontal="center" vertical="center"/>
    </xf>
    <xf numFmtId="0" fontId="5" fillId="3" borderId="21" xfId="0"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0" fontId="5" fillId="3" borderId="19" xfId="0" applyFont="1" applyFill="1" applyBorder="1" applyAlignment="1" applyProtection="1">
      <alignment vertical="center" wrapText="1"/>
      <protection locked="0"/>
    </xf>
    <xf numFmtId="0" fontId="3" fillId="2" borderId="119" xfId="3" applyFont="1" applyFill="1" applyBorder="1" applyAlignment="1">
      <alignment vertical="center" wrapText="1"/>
    </xf>
    <xf numFmtId="0" fontId="3" fillId="2" borderId="120" xfId="3" applyFont="1" applyFill="1" applyBorder="1" applyAlignment="1">
      <alignment vertical="center" wrapText="1"/>
    </xf>
    <xf numFmtId="0" fontId="3" fillId="2" borderId="121" xfId="3" applyFont="1" applyFill="1" applyBorder="1" applyAlignment="1">
      <alignment vertical="center" wrapText="1"/>
    </xf>
    <xf numFmtId="0" fontId="3" fillId="2" borderId="124" xfId="3" applyFont="1" applyFill="1" applyBorder="1" applyAlignment="1">
      <alignment vertical="center" wrapText="1"/>
    </xf>
    <xf numFmtId="0" fontId="3" fillId="2" borderId="71" xfId="3" applyFont="1" applyFill="1" applyBorder="1" applyAlignment="1">
      <alignment vertical="center" wrapText="1"/>
    </xf>
    <xf numFmtId="0" fontId="3" fillId="2" borderId="72" xfId="3" applyFont="1" applyFill="1" applyBorder="1" applyAlignment="1">
      <alignment vertical="center" wrapText="1"/>
    </xf>
    <xf numFmtId="0" fontId="0" fillId="0" borderId="124" xfId="0" applyBorder="1">
      <alignment vertical="center"/>
    </xf>
    <xf numFmtId="0" fontId="0" fillId="0" borderId="71" xfId="0" applyBorder="1">
      <alignment vertical="center"/>
    </xf>
    <xf numFmtId="0" fontId="0" fillId="0" borderId="72"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1" fillId="2" borderId="5" xfId="2" applyFill="1" applyBorder="1" applyAlignment="1">
      <alignment horizontal="center" vertical="center"/>
    </xf>
    <xf numFmtId="0" fontId="8" fillId="2" borderId="36" xfId="2" applyFont="1" applyFill="1" applyBorder="1" applyAlignment="1">
      <alignment vertical="top" wrapText="1" shrinkToFit="1"/>
    </xf>
    <xf numFmtId="178" fontId="31" fillId="2" borderId="0" xfId="2" applyNumberFormat="1" applyFont="1" applyFill="1" applyAlignment="1">
      <alignment vertical="center" wrapText="1"/>
    </xf>
    <xf numFmtId="0" fontId="37" fillId="2" borderId="5" xfId="2" applyFont="1" applyFill="1" applyBorder="1" applyAlignment="1">
      <alignment horizontal="center" vertical="center"/>
    </xf>
    <xf numFmtId="49" fontId="8" fillId="3" borderId="12" xfId="2" applyNumberFormat="1" applyFont="1" applyFill="1" applyBorder="1" applyAlignment="1" applyProtection="1">
      <alignment horizontal="left" shrinkToFit="1"/>
      <protection locked="0"/>
    </xf>
    <xf numFmtId="0" fontId="8" fillId="2" borderId="42" xfId="2" applyFont="1" applyFill="1" applyBorder="1" applyAlignment="1">
      <alignment vertical="top" wrapText="1" shrinkToFit="1"/>
    </xf>
    <xf numFmtId="0" fontId="0" fillId="0" borderId="0" xfId="2" applyFont="1" applyAlignment="1">
      <alignment shrinkToFit="1"/>
    </xf>
    <xf numFmtId="0" fontId="0" fillId="0" borderId="0" xfId="0" applyAlignment="1"/>
    <xf numFmtId="49" fontId="8" fillId="3" borderId="13" xfId="2" applyNumberFormat="1" applyFont="1" applyFill="1" applyBorder="1" applyAlignment="1" applyProtection="1">
      <alignment horizontal="left" shrinkToFit="1"/>
      <protection locked="0"/>
    </xf>
    <xf numFmtId="0" fontId="17" fillId="2" borderId="42" xfId="2" applyFont="1" applyFill="1" applyBorder="1" applyAlignment="1">
      <alignment vertical="top" wrapText="1" shrinkToFit="1"/>
    </xf>
    <xf numFmtId="0" fontId="17" fillId="2" borderId="36" xfId="2" applyFont="1" applyFill="1" applyBorder="1" applyAlignment="1">
      <alignment vertical="top" wrapText="1" shrinkToFit="1"/>
    </xf>
    <xf numFmtId="0" fontId="8" fillId="2" borderId="42" xfId="2" applyFont="1" applyFill="1" applyBorder="1" applyAlignment="1">
      <alignment horizontal="left" vertical="top" wrapText="1" shrinkToFit="1"/>
    </xf>
    <xf numFmtId="0" fontId="8" fillId="2" borderId="36" xfId="2" applyFont="1" applyFill="1" applyBorder="1" applyAlignment="1">
      <alignment horizontal="left" vertical="top" wrapText="1" shrinkToFit="1"/>
    </xf>
    <xf numFmtId="0" fontId="3" fillId="2" borderId="32" xfId="3" applyFont="1" applyFill="1" applyBorder="1" applyAlignment="1">
      <alignment horizontal="left" vertical="center"/>
    </xf>
    <xf numFmtId="0" fontId="1" fillId="2" borderId="10" xfId="3" applyFill="1" applyBorder="1" applyAlignment="1">
      <alignment horizontal="left" vertical="center"/>
    </xf>
    <xf numFmtId="0" fontId="1" fillId="2" borderId="48" xfId="3" applyFill="1" applyBorder="1" applyAlignment="1">
      <alignment horizontal="left" vertical="center"/>
    </xf>
    <xf numFmtId="0" fontId="1" fillId="2" borderId="12" xfId="3" applyFill="1" applyBorder="1" applyAlignment="1">
      <alignment horizontal="left" vertical="center"/>
    </xf>
    <xf numFmtId="49" fontId="5" fillId="2" borderId="41" xfId="3" applyNumberFormat="1" applyFont="1" applyFill="1" applyBorder="1" applyAlignment="1">
      <alignment horizontal="left" vertical="center" shrinkToFit="1"/>
    </xf>
    <xf numFmtId="49" fontId="5" fillId="2" borderId="43" xfId="3" applyNumberFormat="1" applyFont="1" applyFill="1" applyBorder="1" applyAlignment="1">
      <alignment horizontal="left" vertical="center" shrinkToFit="1"/>
    </xf>
    <xf numFmtId="49" fontId="1" fillId="2" borderId="44" xfId="3" applyNumberFormat="1" applyFill="1" applyBorder="1" applyAlignment="1">
      <alignment horizontal="left" vertical="center" shrinkToFit="1"/>
    </xf>
    <xf numFmtId="181" fontId="41" fillId="3" borderId="27" xfId="3" applyNumberFormat="1" applyFont="1" applyFill="1" applyBorder="1" applyAlignment="1" applyProtection="1">
      <alignment horizontal="center" vertical="center" wrapText="1" shrinkToFit="1"/>
      <protection locked="0"/>
    </xf>
    <xf numFmtId="181" fontId="41" fillId="3" borderId="9" xfId="3" applyNumberFormat="1" applyFont="1" applyFill="1" applyBorder="1" applyAlignment="1" applyProtection="1">
      <alignment horizontal="center" vertical="center" wrapText="1" shrinkToFit="1"/>
      <protection locked="0"/>
    </xf>
    <xf numFmtId="181" fontId="41" fillId="3" borderId="29" xfId="3" applyNumberFormat="1" applyFont="1" applyFill="1" applyBorder="1" applyAlignment="1" applyProtection="1">
      <alignment horizontal="center" vertical="center" wrapText="1" shrinkToFit="1"/>
      <protection locked="0"/>
    </xf>
    <xf numFmtId="0" fontId="5" fillId="2" borderId="27"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9" xfId="3" applyFont="1" applyFill="1" applyBorder="1" applyAlignment="1">
      <alignment horizontal="center" vertical="center" wrapText="1"/>
    </xf>
    <xf numFmtId="0" fontId="0" fillId="2" borderId="27" xfId="3" applyFont="1" applyFill="1" applyBorder="1" applyAlignment="1">
      <alignment vertical="center" wrapText="1" shrinkToFit="1"/>
    </xf>
    <xf numFmtId="0" fontId="0" fillId="2" borderId="9" xfId="3" applyFont="1" applyFill="1" applyBorder="1" applyAlignment="1">
      <alignment vertical="center" wrapText="1" shrinkToFit="1"/>
    </xf>
    <xf numFmtId="0" fontId="0" fillId="2" borderId="15" xfId="3" applyFont="1" applyFill="1" applyBorder="1" applyAlignment="1">
      <alignment vertical="center" wrapText="1" shrinkToFit="1"/>
    </xf>
    <xf numFmtId="0" fontId="0" fillId="2" borderId="28" xfId="3" applyFont="1" applyFill="1" applyBorder="1" applyAlignment="1">
      <alignment vertical="center" wrapText="1" shrinkToFit="1"/>
    </xf>
    <xf numFmtId="0" fontId="0" fillId="2" borderId="12" xfId="3" applyFont="1" applyFill="1" applyBorder="1" applyAlignment="1">
      <alignment vertical="center" wrapText="1" shrinkToFit="1"/>
    </xf>
    <xf numFmtId="0" fontId="0" fillId="2" borderId="4" xfId="3" applyFont="1" applyFill="1" applyBorder="1" applyAlignment="1">
      <alignment vertical="center" wrapText="1" shrinkToFit="1"/>
    </xf>
    <xf numFmtId="0" fontId="5" fillId="2" borderId="22" xfId="3" applyFont="1" applyFill="1" applyBorder="1" applyAlignment="1">
      <alignment vertical="top" wrapText="1" shrinkToFit="1"/>
    </xf>
    <xf numFmtId="0" fontId="5" fillId="2" borderId="0" xfId="3" applyFont="1" applyFill="1" applyAlignment="1">
      <alignment vertical="top" wrapText="1" shrinkToFit="1"/>
    </xf>
    <xf numFmtId="0" fontId="5" fillId="2" borderId="52" xfId="3" applyFont="1" applyFill="1" applyBorder="1" applyAlignment="1">
      <alignment vertical="top" wrapText="1" shrinkToFit="1"/>
    </xf>
    <xf numFmtId="0" fontId="5" fillId="2" borderId="28" xfId="3" applyFont="1" applyFill="1" applyBorder="1" applyAlignment="1">
      <alignment vertical="top" wrapText="1" shrinkToFit="1"/>
    </xf>
    <xf numFmtId="0" fontId="5" fillId="2" borderId="12" xfId="3" applyFont="1" applyFill="1" applyBorder="1" applyAlignment="1">
      <alignment vertical="top" wrapText="1" shrinkToFit="1"/>
    </xf>
    <xf numFmtId="0" fontId="5" fillId="2" borderId="18" xfId="3" applyFont="1" applyFill="1" applyBorder="1" applyAlignment="1">
      <alignment vertical="top" wrapText="1" shrinkToFit="1"/>
    </xf>
    <xf numFmtId="0" fontId="5" fillId="2" borderId="28" xfId="3" applyFont="1" applyFill="1" applyBorder="1" applyAlignment="1">
      <alignment horizontal="center" vertical="center" wrapText="1"/>
    </xf>
    <xf numFmtId="0" fontId="5" fillId="2" borderId="12"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8" fillId="3" borderId="21" xfId="3" applyFont="1" applyFill="1" applyBorder="1" applyAlignment="1" applyProtection="1">
      <alignment horizontal="left" vertical="center" wrapText="1"/>
      <protection locked="0"/>
    </xf>
    <xf numFmtId="0" fontId="8" fillId="3" borderId="6" xfId="3" applyFont="1" applyFill="1" applyBorder="1" applyAlignment="1" applyProtection="1">
      <alignment horizontal="left" vertical="center" wrapText="1"/>
      <protection locked="0"/>
    </xf>
    <xf numFmtId="0" fontId="8" fillId="3" borderId="1" xfId="3" applyFont="1" applyFill="1" applyBorder="1" applyAlignment="1" applyProtection="1">
      <alignment horizontal="left" vertical="center" wrapText="1"/>
      <protection locked="0"/>
    </xf>
    <xf numFmtId="0" fontId="1" fillId="2" borderId="9" xfId="3" applyFill="1" applyBorder="1" applyAlignment="1">
      <alignment vertical="center" shrinkToFit="1"/>
    </xf>
    <xf numFmtId="0" fontId="1" fillId="2" borderId="15" xfId="3" applyFill="1" applyBorder="1" applyAlignment="1">
      <alignment vertical="center" shrinkToFit="1"/>
    </xf>
    <xf numFmtId="0" fontId="1" fillId="2" borderId="28" xfId="3" applyFill="1" applyBorder="1" applyAlignment="1">
      <alignment vertical="center" shrinkToFit="1"/>
    </xf>
    <xf numFmtId="0" fontId="1" fillId="2" borderId="12" xfId="3" applyFill="1" applyBorder="1" applyAlignment="1">
      <alignment vertical="center" shrinkToFit="1"/>
    </xf>
    <xf numFmtId="0" fontId="1" fillId="2" borderId="4" xfId="3" applyFill="1" applyBorder="1" applyAlignment="1">
      <alignment vertical="center" shrinkToFit="1"/>
    </xf>
    <xf numFmtId="49" fontId="1" fillId="2" borderId="43" xfId="3" applyNumberFormat="1" applyFill="1" applyBorder="1" applyAlignment="1">
      <alignment horizontal="left" vertical="center" shrinkToFit="1"/>
    </xf>
    <xf numFmtId="0" fontId="1" fillId="2" borderId="67" xfId="3" applyFill="1" applyBorder="1" applyAlignment="1">
      <alignment horizontal="left" vertical="center" shrinkToFit="1"/>
    </xf>
    <xf numFmtId="0" fontId="1" fillId="2" borderId="68" xfId="3" applyFill="1" applyBorder="1" applyAlignment="1">
      <alignment horizontal="left" vertical="center" shrinkToFit="1"/>
    </xf>
    <xf numFmtId="0" fontId="1" fillId="2" borderId="69" xfId="3" applyFill="1" applyBorder="1" applyAlignment="1">
      <alignment horizontal="left" vertical="center" shrinkToFit="1"/>
    </xf>
    <xf numFmtId="0" fontId="1" fillId="2" borderId="70" xfId="3" applyFill="1" applyBorder="1" applyAlignment="1">
      <alignment horizontal="left" vertical="center"/>
    </xf>
    <xf numFmtId="0" fontId="1" fillId="2" borderId="71" xfId="3" applyFill="1" applyBorder="1" applyAlignment="1">
      <alignment horizontal="left" vertical="center"/>
    </xf>
    <xf numFmtId="0" fontId="1" fillId="2" borderId="72" xfId="3" applyFill="1" applyBorder="1" applyAlignment="1">
      <alignment horizontal="left" vertical="center"/>
    </xf>
    <xf numFmtId="0" fontId="5" fillId="2" borderId="28" xfId="3" applyFont="1" applyFill="1" applyBorder="1" applyAlignment="1">
      <alignment horizontal="left" vertical="top" wrapText="1" shrinkToFit="1"/>
    </xf>
    <xf numFmtId="0" fontId="5" fillId="2" borderId="12" xfId="3" applyFont="1" applyFill="1" applyBorder="1" applyAlignment="1">
      <alignment horizontal="left" vertical="top" wrapText="1" shrinkToFit="1"/>
    </xf>
    <xf numFmtId="0" fontId="5" fillId="2" borderId="18" xfId="3" applyFont="1" applyFill="1" applyBorder="1" applyAlignment="1">
      <alignment horizontal="left" vertical="top" wrapText="1" shrinkToFit="1"/>
    </xf>
    <xf numFmtId="0" fontId="1" fillId="2" borderId="73" xfId="3" applyFill="1" applyBorder="1" applyAlignment="1">
      <alignment horizontal="left" vertical="center"/>
    </xf>
    <xf numFmtId="0" fontId="1" fillId="2" borderId="74" xfId="3" applyFill="1" applyBorder="1" applyAlignment="1">
      <alignment horizontal="left" vertical="center"/>
    </xf>
    <xf numFmtId="0" fontId="1" fillId="2" borderId="75" xfId="3" applyFill="1" applyBorder="1" applyAlignment="1">
      <alignment horizontal="left" vertical="center"/>
    </xf>
    <xf numFmtId="49" fontId="1" fillId="2" borderId="45" xfId="3" applyNumberFormat="1" applyFill="1" applyBorder="1" applyAlignment="1">
      <alignment horizontal="left" vertical="center" shrinkToFit="1"/>
    </xf>
    <xf numFmtId="181" fontId="41" fillId="3" borderId="22" xfId="3" applyNumberFormat="1" applyFont="1" applyFill="1" applyBorder="1" applyAlignment="1" applyProtection="1">
      <alignment horizontal="center" vertical="center" wrapText="1" shrinkToFit="1"/>
      <protection locked="0"/>
    </xf>
    <xf numFmtId="181" fontId="41" fillId="3" borderId="0" xfId="3" applyNumberFormat="1" applyFont="1" applyFill="1" applyAlignment="1" applyProtection="1">
      <alignment horizontal="center" vertical="center" wrapText="1" shrinkToFit="1"/>
      <protection locked="0"/>
    </xf>
    <xf numFmtId="181" fontId="41" fillId="3" borderId="52" xfId="3" applyNumberFormat="1" applyFont="1" applyFill="1" applyBorder="1" applyAlignment="1" applyProtection="1">
      <alignment horizontal="center" vertical="center" wrapText="1" shrinkToFit="1"/>
      <protection locked="0"/>
    </xf>
    <xf numFmtId="0" fontId="5" fillId="2" borderId="22" xfId="3"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52" xfId="3" applyFont="1" applyFill="1" applyBorder="1" applyAlignment="1">
      <alignment horizontal="center" vertical="center" wrapText="1"/>
    </xf>
    <xf numFmtId="0" fontId="0" fillId="2" borderId="21" xfId="3" applyFont="1" applyFill="1" applyBorder="1" applyAlignment="1">
      <alignment horizontal="left" vertical="center" shrinkToFit="1"/>
    </xf>
    <xf numFmtId="0" fontId="1" fillId="2" borderId="6" xfId="3" applyFill="1" applyBorder="1" applyAlignment="1">
      <alignment horizontal="left" vertical="center" shrinkToFit="1"/>
    </xf>
    <xf numFmtId="0" fontId="1" fillId="2" borderId="1" xfId="3" applyFill="1" applyBorder="1" applyAlignment="1">
      <alignment horizontal="left" vertical="center" shrinkToFit="1"/>
    </xf>
    <xf numFmtId="0" fontId="10" fillId="2" borderId="24" xfId="3" applyFont="1" applyFill="1" applyBorder="1" applyAlignment="1">
      <alignment horizontal="left" vertical="top" wrapText="1" shrinkToFit="1"/>
    </xf>
    <xf numFmtId="0" fontId="10" fillId="2" borderId="13" xfId="3" applyFont="1" applyFill="1" applyBorder="1" applyAlignment="1">
      <alignment horizontal="left" vertical="top" wrapText="1" shrinkToFit="1"/>
    </xf>
    <xf numFmtId="0" fontId="10" fillId="2" borderId="25" xfId="3" applyFont="1" applyFill="1" applyBorder="1" applyAlignment="1">
      <alignment horizontal="left" vertical="top" wrapText="1" shrinkToFit="1"/>
    </xf>
    <xf numFmtId="0" fontId="5" fillId="2" borderId="24" xfId="3" applyFont="1" applyFill="1" applyBorder="1" applyAlignment="1">
      <alignment horizontal="center" vertical="center" wrapText="1"/>
    </xf>
    <xf numFmtId="0" fontId="5" fillId="2" borderId="13"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8" fillId="3" borderId="30" xfId="3" applyFont="1" applyFill="1" applyBorder="1" applyAlignment="1" applyProtection="1">
      <alignment horizontal="left" vertical="center" wrapText="1"/>
      <protection locked="0"/>
    </xf>
    <xf numFmtId="0" fontId="8" fillId="3" borderId="31" xfId="3" applyFont="1" applyFill="1" applyBorder="1" applyAlignment="1" applyProtection="1">
      <alignment horizontal="left" vertical="center" wrapText="1"/>
      <protection locked="0"/>
    </xf>
    <xf numFmtId="0" fontId="8" fillId="3" borderId="3" xfId="3" applyFont="1" applyFill="1" applyBorder="1" applyAlignment="1" applyProtection="1">
      <alignment horizontal="left" vertical="center" wrapText="1"/>
      <protection locked="0"/>
    </xf>
    <xf numFmtId="0" fontId="17" fillId="3" borderId="21" xfId="0" applyFont="1" applyFill="1" applyBorder="1" applyAlignment="1" applyProtection="1">
      <alignment horizontal="right" vertical="center" shrinkToFit="1"/>
      <protection locked="0"/>
    </xf>
    <xf numFmtId="0" fontId="17" fillId="3" borderId="6" xfId="0" applyFont="1" applyFill="1" applyBorder="1" applyAlignment="1" applyProtection="1">
      <alignment horizontal="right" vertical="center" shrinkToFit="1"/>
      <protection locked="0"/>
    </xf>
    <xf numFmtId="0" fontId="12" fillId="2" borderId="3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52" xfId="0" applyFont="1" applyFill="1" applyBorder="1" applyAlignment="1">
      <alignment horizontal="center" vertical="center" textRotation="255"/>
    </xf>
    <xf numFmtId="0" fontId="11" fillId="2" borderId="25" xfId="0" applyFont="1" applyFill="1" applyBorder="1" applyAlignment="1">
      <alignment horizontal="center" vertical="center" textRotation="255"/>
    </xf>
    <xf numFmtId="0" fontId="11" fillId="2" borderId="42" xfId="0" applyFont="1" applyFill="1" applyBorder="1" applyAlignment="1">
      <alignment horizontal="center" vertical="center" textRotation="255"/>
    </xf>
    <xf numFmtId="0" fontId="11" fillId="2" borderId="36" xfId="0" applyFont="1" applyFill="1" applyBorder="1" applyAlignment="1">
      <alignment horizontal="center" vertical="center" textRotation="255"/>
    </xf>
    <xf numFmtId="0" fontId="11" fillId="2" borderId="37" xfId="0" applyFont="1" applyFill="1" applyBorder="1" applyAlignment="1">
      <alignment horizontal="center" vertical="center" textRotation="255"/>
    </xf>
    <xf numFmtId="0" fontId="17" fillId="3" borderId="21" xfId="0"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19" xfId="0" applyFont="1" applyFill="1" applyBorder="1" applyAlignment="1" applyProtection="1">
      <alignment horizontal="center" vertical="center" shrinkToFit="1"/>
      <protection locked="0"/>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7" fillId="3" borderId="21" xfId="0" applyFont="1" applyFill="1" applyBorder="1" applyAlignment="1" applyProtection="1">
      <alignment horizontal="right" vertical="center"/>
      <protection locked="0"/>
    </xf>
    <xf numFmtId="0" fontId="17" fillId="3" borderId="6" xfId="0" applyFont="1" applyFill="1" applyBorder="1" applyAlignment="1" applyProtection="1">
      <alignment horizontal="right" vertical="center"/>
      <protection locked="0"/>
    </xf>
    <xf numFmtId="0" fontId="17" fillId="3" borderId="30" xfId="0" applyFont="1" applyFill="1" applyBorder="1" applyAlignment="1" applyProtection="1">
      <alignment horizontal="center" vertical="center" shrinkToFit="1"/>
      <protection locked="0"/>
    </xf>
    <xf numFmtId="0" fontId="17" fillId="3" borderId="31" xfId="0" applyFont="1" applyFill="1" applyBorder="1" applyAlignment="1" applyProtection="1">
      <alignment horizontal="center" vertical="center" shrinkToFit="1"/>
      <protection locked="0"/>
    </xf>
    <xf numFmtId="0" fontId="17" fillId="3" borderId="26" xfId="0" applyFont="1" applyFill="1" applyBorder="1" applyAlignment="1" applyProtection="1">
      <alignment horizontal="center" vertical="center" shrinkToFit="1"/>
      <protection locked="0"/>
    </xf>
    <xf numFmtId="0" fontId="11" fillId="2" borderId="2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7" fillId="3" borderId="30" xfId="0" applyFont="1" applyFill="1" applyBorder="1" applyAlignment="1" applyProtection="1">
      <alignment horizontal="right" vertical="center"/>
      <protection locked="0"/>
    </xf>
    <xf numFmtId="0" fontId="17" fillId="3" borderId="31" xfId="0" applyFont="1" applyFill="1" applyBorder="1" applyAlignment="1" applyProtection="1">
      <alignment horizontal="right" vertical="center"/>
      <protection locked="0"/>
    </xf>
    <xf numFmtId="0" fontId="10" fillId="2" borderId="2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85"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7" xfId="0" applyFont="1" applyFill="1" applyBorder="1" applyAlignment="1">
      <alignment horizontal="center" vertical="center"/>
    </xf>
    <xf numFmtId="0" fontId="11" fillId="2" borderId="52" xfId="0" applyFont="1" applyFill="1" applyBorder="1" applyAlignment="1">
      <alignment horizontal="center" vertical="center" textRotation="255" shrinkToFit="1"/>
    </xf>
    <xf numFmtId="0" fontId="11" fillId="2" borderId="25" xfId="0" applyFont="1" applyFill="1" applyBorder="1" applyAlignment="1">
      <alignment horizontal="center" vertical="center" textRotation="255" shrinkToFit="1"/>
    </xf>
    <xf numFmtId="0" fontId="11" fillId="2" borderId="18" xfId="0" applyFont="1" applyFill="1" applyBorder="1" applyAlignment="1">
      <alignment horizontal="center" vertical="center"/>
    </xf>
    <xf numFmtId="0" fontId="17" fillId="3" borderId="34" xfId="0" applyFont="1" applyFill="1" applyBorder="1" applyAlignment="1" applyProtection="1">
      <alignment horizontal="left" vertical="center" shrinkToFit="1"/>
      <protection locked="0"/>
    </xf>
    <xf numFmtId="0" fontId="17" fillId="3" borderId="21" xfId="0" applyFont="1" applyFill="1" applyBorder="1" applyAlignment="1" applyProtection="1">
      <alignment horizontal="left" vertical="center" shrinkToFit="1"/>
      <protection locked="0"/>
    </xf>
    <xf numFmtId="0" fontId="17" fillId="3" borderId="6" xfId="0" applyFont="1" applyFill="1" applyBorder="1" applyAlignment="1" applyProtection="1">
      <alignment horizontal="left" vertical="center" shrinkToFit="1"/>
      <protection locked="0"/>
    </xf>
    <xf numFmtId="0" fontId="17" fillId="3" borderId="19" xfId="0" applyFont="1" applyFill="1" applyBorder="1" applyAlignment="1" applyProtection="1">
      <alignment horizontal="left" vertical="center" shrinkToFit="1"/>
      <protection locked="0"/>
    </xf>
    <xf numFmtId="0" fontId="17" fillId="3" borderId="51" xfId="0" applyFont="1" applyFill="1" applyBorder="1" applyAlignment="1" applyProtection="1">
      <alignment horizontal="left" vertical="center" shrinkToFit="1"/>
      <protection locked="0"/>
    </xf>
    <xf numFmtId="0" fontId="17" fillId="3" borderId="30" xfId="0" applyFont="1" applyFill="1" applyBorder="1" applyAlignment="1" applyProtection="1">
      <alignment horizontal="right" vertical="center" shrinkToFit="1"/>
      <protection locked="0"/>
    </xf>
    <xf numFmtId="0" fontId="17" fillId="3" borderId="31" xfId="0" applyFont="1" applyFill="1" applyBorder="1" applyAlignment="1" applyProtection="1">
      <alignment horizontal="right" vertical="center" shrinkToFit="1"/>
      <protection locked="0"/>
    </xf>
    <xf numFmtId="0" fontId="17" fillId="3" borderId="28" xfId="0" applyFont="1" applyFill="1" applyBorder="1" applyAlignment="1" applyProtection="1">
      <alignment horizontal="left" vertical="center" shrinkToFit="1"/>
      <protection locked="0"/>
    </xf>
    <xf numFmtId="0" fontId="17" fillId="3" borderId="12" xfId="0" applyFont="1" applyFill="1" applyBorder="1" applyAlignment="1" applyProtection="1">
      <alignment horizontal="left" vertical="center" shrinkToFit="1"/>
      <protection locked="0"/>
    </xf>
    <xf numFmtId="0" fontId="17" fillId="3" borderId="18" xfId="0" applyFont="1" applyFill="1" applyBorder="1" applyAlignment="1" applyProtection="1">
      <alignment horizontal="left" vertical="center" shrinkToFit="1"/>
      <protection locked="0"/>
    </xf>
    <xf numFmtId="0" fontId="11" fillId="2" borderId="2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4" xfId="0" applyFont="1" applyFill="1" applyBorder="1" applyAlignment="1">
      <alignment horizontal="center" vertical="center"/>
    </xf>
    <xf numFmtId="0" fontId="17" fillId="3" borderId="34" xfId="0" applyFont="1" applyFill="1" applyBorder="1" applyAlignment="1" applyProtection="1">
      <alignment horizontal="right" vertical="center" shrinkToFit="1"/>
      <protection locked="0"/>
    </xf>
    <xf numFmtId="0" fontId="11" fillId="2" borderId="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52" xfId="0" applyFont="1" applyFill="1" applyBorder="1" applyAlignment="1">
      <alignment horizontal="center" vertical="center"/>
    </xf>
    <xf numFmtId="0" fontId="17" fillId="3" borderId="34" xfId="0" applyFont="1" applyFill="1" applyBorder="1" applyAlignment="1" applyProtection="1">
      <alignment horizontal="right" vertical="center"/>
      <protection locked="0"/>
    </xf>
    <xf numFmtId="0" fontId="17" fillId="3" borderId="24" xfId="0" applyFont="1" applyFill="1" applyBorder="1" applyAlignment="1" applyProtection="1">
      <alignment horizontal="right" vertical="center"/>
      <protection locked="0"/>
    </xf>
    <xf numFmtId="0" fontId="17" fillId="3" borderId="13" xfId="0" applyFont="1" applyFill="1" applyBorder="1" applyAlignment="1" applyProtection="1">
      <alignment horizontal="right" vertical="center"/>
      <protection locked="0"/>
    </xf>
    <xf numFmtId="0" fontId="0" fillId="3" borderId="34" xfId="0" applyFill="1" applyBorder="1" applyAlignment="1" applyProtection="1">
      <alignment horizontal="left" vertical="center" shrinkToFit="1"/>
      <protection locked="0"/>
    </xf>
    <xf numFmtId="0" fontId="11" fillId="2" borderId="34" xfId="0" applyFont="1" applyFill="1" applyBorder="1" applyAlignment="1">
      <alignment horizontal="center" vertical="center"/>
    </xf>
    <xf numFmtId="0" fontId="11" fillId="2" borderId="88" xfId="0" applyFont="1" applyFill="1" applyBorder="1" applyAlignment="1">
      <alignment horizontal="center" vertical="center"/>
    </xf>
    <xf numFmtId="0" fontId="11" fillId="2" borderId="34" xfId="0" applyFont="1" applyFill="1" applyBorder="1" applyAlignment="1">
      <alignment horizontal="center" vertical="center" textRotation="255"/>
    </xf>
    <xf numFmtId="0" fontId="11" fillId="2" borderId="34" xfId="0" applyFont="1" applyFill="1" applyBorder="1" applyAlignment="1">
      <alignment horizontal="left" vertical="center"/>
    </xf>
    <xf numFmtId="0" fontId="17" fillId="3" borderId="13" xfId="0" applyFont="1" applyFill="1" applyBorder="1" applyAlignment="1" applyProtection="1">
      <alignment horizontal="left" vertical="center" shrinkToFit="1"/>
      <protection locked="0"/>
    </xf>
    <xf numFmtId="0" fontId="17" fillId="3" borderId="30" xfId="0" applyFont="1" applyFill="1" applyBorder="1" applyAlignment="1" applyProtection="1">
      <alignment horizontal="left" vertical="center" shrinkToFit="1"/>
      <protection locked="0"/>
    </xf>
    <xf numFmtId="0" fontId="17" fillId="3" borderId="31" xfId="0" applyFont="1" applyFill="1" applyBorder="1" applyAlignment="1" applyProtection="1">
      <alignment horizontal="left" vertical="center" shrinkToFit="1"/>
      <protection locked="0"/>
    </xf>
    <xf numFmtId="0" fontId="17" fillId="3" borderId="26" xfId="0" applyFont="1" applyFill="1" applyBorder="1" applyAlignment="1" applyProtection="1">
      <alignment horizontal="left" vertical="center" shrinkToFit="1"/>
      <protection locked="0"/>
    </xf>
    <xf numFmtId="0" fontId="11" fillId="2" borderId="41" xfId="0" applyFont="1" applyFill="1" applyBorder="1" applyAlignment="1">
      <alignment horizontal="center" vertical="center" textRotation="255"/>
    </xf>
    <xf numFmtId="0" fontId="11" fillId="2" borderId="43" xfId="0" applyFont="1" applyFill="1" applyBorder="1" applyAlignment="1">
      <alignment horizontal="center" vertical="center" textRotation="255"/>
    </xf>
    <xf numFmtId="0" fontId="11" fillId="2" borderId="44"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42" xfId="0" applyFont="1" applyFill="1" applyBorder="1" applyAlignment="1">
      <alignment horizontal="center" vertical="center" textRotation="255" shrinkToFit="1"/>
    </xf>
    <xf numFmtId="0" fontId="11" fillId="2" borderId="36" xfId="0" applyFont="1" applyFill="1" applyBorder="1" applyAlignment="1">
      <alignment horizontal="center" vertical="center" textRotation="255" shrinkToFit="1"/>
    </xf>
    <xf numFmtId="0" fontId="11" fillId="2" borderId="37" xfId="0" applyFont="1" applyFill="1" applyBorder="1" applyAlignment="1">
      <alignment horizontal="center" vertical="center" textRotation="255" shrinkToFit="1"/>
    </xf>
    <xf numFmtId="20" fontId="11" fillId="2" borderId="21" xfId="0" applyNumberFormat="1" applyFont="1" applyFill="1" applyBorder="1" applyAlignment="1">
      <alignment horizontal="center" vertical="center"/>
    </xf>
    <xf numFmtId="20" fontId="11" fillId="2" borderId="6" xfId="0" applyNumberFormat="1" applyFont="1" applyFill="1" applyBorder="1" applyAlignment="1">
      <alignment horizontal="center" vertical="center"/>
    </xf>
    <xf numFmtId="20" fontId="11" fillId="2" borderId="19" xfId="0" applyNumberFormat="1" applyFont="1" applyFill="1" applyBorder="1" applyAlignment="1">
      <alignment horizontal="center" vertical="center"/>
    </xf>
    <xf numFmtId="0" fontId="11" fillId="2" borderId="45" xfId="0" applyFont="1" applyFill="1" applyBorder="1" applyAlignment="1">
      <alignment horizontal="center" vertical="center" textRotation="255"/>
    </xf>
    <xf numFmtId="0" fontId="11" fillId="2" borderId="24"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5" xfId="0" applyFont="1" applyFill="1" applyBorder="1" applyAlignment="1">
      <alignment horizontal="center" vertical="center"/>
    </xf>
    <xf numFmtId="0" fontId="17" fillId="3" borderId="27"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29" xfId="0" applyFont="1" applyFill="1" applyBorder="1" applyAlignment="1" applyProtection="1">
      <alignment horizontal="center" vertical="center" wrapText="1"/>
      <protection locked="0"/>
    </xf>
    <xf numFmtId="0" fontId="17" fillId="3" borderId="28"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17" fillId="3" borderId="0" xfId="0" applyFont="1" applyFill="1" applyAlignment="1" applyProtection="1">
      <alignment horizontal="center" vertical="center" wrapText="1"/>
      <protection locked="0"/>
    </xf>
    <xf numFmtId="0" fontId="17" fillId="3" borderId="52" xfId="0" applyFont="1" applyFill="1" applyBorder="1" applyAlignment="1" applyProtection="1">
      <alignment horizontal="center" vertical="center" wrapText="1"/>
      <protection locked="0"/>
    </xf>
    <xf numFmtId="0" fontId="17" fillId="3" borderId="24"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25" xfId="0" applyFont="1" applyFill="1" applyBorder="1" applyAlignment="1" applyProtection="1">
      <alignment horizontal="center" vertical="center" wrapText="1"/>
      <protection locked="0"/>
    </xf>
    <xf numFmtId="177" fontId="29" fillId="3" borderId="32" xfId="0" applyNumberFormat="1" applyFont="1" applyFill="1" applyBorder="1" applyAlignment="1" applyProtection="1">
      <alignment horizontal="center" vertical="center"/>
      <protection locked="0"/>
    </xf>
    <xf numFmtId="177" fontId="29" fillId="3" borderId="11" xfId="0" applyNumberFormat="1" applyFont="1" applyFill="1" applyBorder="1" applyAlignment="1" applyProtection="1">
      <alignment horizontal="center" vertical="center"/>
      <protection locked="0"/>
    </xf>
    <xf numFmtId="177" fontId="29" fillId="3" borderId="16" xfId="0" applyNumberFormat="1" applyFont="1" applyFill="1" applyBorder="1" applyAlignment="1" applyProtection="1">
      <alignment horizontal="center" vertical="center"/>
      <protection locked="0"/>
    </xf>
    <xf numFmtId="177" fontId="29" fillId="3" borderId="17" xfId="0" applyNumberFormat="1" applyFont="1" applyFill="1" applyBorder="1" applyAlignment="1" applyProtection="1">
      <alignment horizontal="center" vertical="center"/>
      <protection locked="0"/>
    </xf>
    <xf numFmtId="0" fontId="59" fillId="0" borderId="0" xfId="0" applyFont="1" applyAlignment="1">
      <alignment horizontal="left" vertical="center"/>
    </xf>
    <xf numFmtId="0" fontId="59" fillId="3" borderId="0" xfId="0" applyFont="1" applyFill="1" applyAlignment="1" applyProtection="1">
      <alignment vertical="top" wrapText="1"/>
      <protection locked="0"/>
    </xf>
    <xf numFmtId="0" fontId="0" fillId="0" borderId="0" xfId="0" applyAlignment="1">
      <alignment horizontal="center" vertical="center"/>
    </xf>
    <xf numFmtId="49" fontId="55" fillId="0" borderId="0" xfId="0" applyNumberFormat="1" applyFont="1" applyAlignment="1" applyProtection="1">
      <alignment horizontal="center" vertical="center"/>
      <protection locked="0"/>
    </xf>
    <xf numFmtId="0" fontId="0" fillId="0" borderId="0" xfId="0" applyAlignment="1">
      <alignment horizontal="center" vertical="center" wrapText="1"/>
    </xf>
    <xf numFmtId="0" fontId="81" fillId="0" borderId="21" xfId="0" applyFont="1" applyBorder="1">
      <alignment vertical="center"/>
    </xf>
    <xf numFmtId="0" fontId="81" fillId="0" borderId="6" xfId="0" applyFont="1" applyBorder="1">
      <alignment vertical="center"/>
    </xf>
    <xf numFmtId="0" fontId="81" fillId="0" borderId="19" xfId="0" applyFont="1" applyBorder="1">
      <alignment vertical="center"/>
    </xf>
    <xf numFmtId="0" fontId="56" fillId="3" borderId="21" xfId="0" applyFont="1" applyFill="1" applyBorder="1" applyAlignment="1" applyProtection="1">
      <alignment horizontal="left" vertical="center" shrinkToFit="1"/>
      <protection locked="0"/>
    </xf>
    <xf numFmtId="0" fontId="56" fillId="3" borderId="6" xfId="0" applyFont="1" applyFill="1" applyBorder="1" applyAlignment="1" applyProtection="1">
      <alignment horizontal="left" vertical="center" shrinkToFit="1"/>
      <protection locked="0"/>
    </xf>
    <xf numFmtId="0" fontId="56" fillId="3" borderId="19" xfId="0" applyFont="1" applyFill="1" applyBorder="1" applyAlignment="1" applyProtection="1">
      <alignment horizontal="left" vertical="center" shrinkToFit="1"/>
      <protection locked="0"/>
    </xf>
    <xf numFmtId="0" fontId="82" fillId="0" borderId="21" xfId="0" applyFont="1" applyBorder="1">
      <alignment vertical="center"/>
    </xf>
    <xf numFmtId="0" fontId="82" fillId="0" borderId="6" xfId="0" applyFont="1" applyBorder="1">
      <alignment vertical="center"/>
    </xf>
    <xf numFmtId="0" fontId="82" fillId="0" borderId="19" xfId="0" applyFont="1" applyBorder="1">
      <alignment vertical="center"/>
    </xf>
    <xf numFmtId="0" fontId="80" fillId="0" borderId="0" xfId="0" applyFont="1" applyAlignment="1">
      <alignment horizontal="center" vertical="center"/>
    </xf>
    <xf numFmtId="0" fontId="56" fillId="3" borderId="0" xfId="0" applyFont="1" applyFill="1" applyAlignment="1" applyProtection="1">
      <alignment horizontal="right" vertical="center"/>
      <protection locked="0"/>
    </xf>
    <xf numFmtId="0" fontId="56" fillId="3" borderId="12" xfId="0" applyFont="1" applyFill="1" applyBorder="1" applyAlignment="1" applyProtection="1">
      <alignment horizontal="right" vertical="center"/>
      <protection locked="0"/>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center" vertical="center" wrapText="1"/>
    </xf>
    <xf numFmtId="0" fontId="56" fillId="3" borderId="27" xfId="0" applyFont="1" applyFill="1" applyBorder="1" applyAlignment="1" applyProtection="1">
      <alignment horizontal="center" vertical="center" wrapText="1"/>
      <protection locked="0"/>
    </xf>
    <xf numFmtId="0" fontId="56" fillId="3" borderId="9" xfId="0" applyFont="1" applyFill="1" applyBorder="1" applyAlignment="1" applyProtection="1">
      <alignment horizontal="center" vertical="center" wrapText="1"/>
      <protection locked="0"/>
    </xf>
    <xf numFmtId="0" fontId="56" fillId="3" borderId="29" xfId="0" applyFont="1" applyFill="1" applyBorder="1" applyAlignment="1" applyProtection="1">
      <alignment horizontal="center" vertical="center" wrapText="1"/>
      <protection locked="0"/>
    </xf>
    <xf numFmtId="0" fontId="56" fillId="3" borderId="28" xfId="0" applyFont="1" applyFill="1" applyBorder="1" applyAlignment="1" applyProtection="1">
      <alignment horizontal="center" vertical="center" wrapText="1"/>
      <protection locked="0"/>
    </xf>
    <xf numFmtId="0" fontId="56" fillId="3" borderId="12" xfId="0" applyFont="1" applyFill="1" applyBorder="1" applyAlignment="1" applyProtection="1">
      <alignment horizontal="center" vertical="center" wrapText="1"/>
      <protection locked="0"/>
    </xf>
    <xf numFmtId="0" fontId="56" fillId="3" borderId="18" xfId="0" applyFont="1" applyFill="1" applyBorder="1" applyAlignment="1" applyProtection="1">
      <alignment horizontal="center" vertical="center" wrapText="1"/>
      <protection locked="0"/>
    </xf>
    <xf numFmtId="0" fontId="83" fillId="3" borderId="35" xfId="0" applyFont="1" applyFill="1" applyBorder="1" applyAlignment="1" applyProtection="1">
      <alignment horizontal="center" vertical="center" shrinkToFit="1"/>
      <protection locked="0"/>
    </xf>
    <xf numFmtId="0" fontId="83" fillId="3" borderId="54" xfId="0" applyFont="1" applyFill="1" applyBorder="1" applyAlignment="1" applyProtection="1">
      <alignment horizontal="center" vertical="center" shrinkToFit="1"/>
      <protection locked="0"/>
    </xf>
    <xf numFmtId="0" fontId="83" fillId="3" borderId="53" xfId="0" applyFont="1" applyFill="1" applyBorder="1" applyAlignment="1" applyProtection="1">
      <alignment horizontal="center" vertical="center" shrinkToFit="1"/>
      <protection locked="0"/>
    </xf>
    <xf numFmtId="0" fontId="0" fillId="3" borderId="98" xfId="0" applyFill="1" applyBorder="1" applyAlignment="1" applyProtection="1">
      <alignment horizontal="center" vertical="center" wrapText="1"/>
      <protection locked="0"/>
    </xf>
    <xf numFmtId="0" fontId="0" fillId="3" borderId="91" xfId="0" applyFill="1" applyBorder="1" applyAlignment="1" applyProtection="1">
      <alignment horizontal="center" vertical="center" wrapText="1"/>
      <protection locked="0"/>
    </xf>
    <xf numFmtId="0" fontId="56" fillId="3" borderId="29" xfId="0" applyFont="1" applyFill="1" applyBorder="1" applyAlignment="1" applyProtection="1">
      <alignment horizontal="center" vertical="center"/>
      <protection locked="0"/>
    </xf>
    <xf numFmtId="0" fontId="56" fillId="3" borderId="42" xfId="0" applyFont="1" applyFill="1" applyBorder="1" applyAlignment="1" applyProtection="1">
      <alignment horizontal="center" vertical="center"/>
      <protection locked="0"/>
    </xf>
    <xf numFmtId="0" fontId="56" fillId="3" borderId="18" xfId="0" applyFont="1" applyFill="1" applyBorder="1" applyAlignment="1" applyProtection="1">
      <alignment horizontal="center" vertical="center"/>
      <protection locked="0"/>
    </xf>
    <xf numFmtId="0" fontId="56" fillId="3" borderId="37" xfId="0" applyFont="1" applyFill="1" applyBorder="1" applyAlignment="1" applyProtection="1">
      <alignment horizontal="center" vertical="center"/>
      <protection locked="0"/>
    </xf>
    <xf numFmtId="0" fontId="0" fillId="0" borderId="42" xfId="0" applyBorder="1" applyAlignment="1">
      <alignment horizontal="center" vertical="center" shrinkToFit="1"/>
    </xf>
    <xf numFmtId="0" fontId="0" fillId="0" borderId="37" xfId="0" applyBorder="1" applyAlignment="1">
      <alignment horizontal="center" vertical="center" shrinkToFit="1"/>
    </xf>
    <xf numFmtId="0" fontId="56" fillId="3" borderId="27" xfId="0" applyFont="1" applyFill="1" applyBorder="1" applyAlignment="1" applyProtection="1">
      <alignment horizontal="center" vertical="center"/>
      <protection locked="0"/>
    </xf>
    <xf numFmtId="0" fontId="56" fillId="3" borderId="28" xfId="0" applyFont="1" applyFill="1" applyBorder="1" applyAlignment="1" applyProtection="1">
      <alignment horizontal="center" vertical="center"/>
      <protection locked="0"/>
    </xf>
    <xf numFmtId="0" fontId="0" fillId="3" borderId="27"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18" xfId="0" applyFill="1" applyBorder="1" applyAlignment="1" applyProtection="1">
      <alignment vertical="center" wrapText="1"/>
      <protection locked="0"/>
    </xf>
    <xf numFmtId="0" fontId="56" fillId="3" borderId="111" xfId="0" applyFont="1" applyFill="1" applyBorder="1" applyAlignment="1" applyProtection="1">
      <alignment horizontal="center" vertical="center" shrinkToFit="1"/>
      <protection locked="0"/>
    </xf>
    <xf numFmtId="0" fontId="56" fillId="3" borderId="9" xfId="0" applyFont="1" applyFill="1" applyBorder="1" applyAlignment="1" applyProtection="1">
      <alignment horizontal="center" vertical="center"/>
      <protection locked="0"/>
    </xf>
    <xf numFmtId="0" fontId="56" fillId="3" borderId="12" xfId="0" applyFont="1" applyFill="1" applyBorder="1" applyAlignment="1" applyProtection="1">
      <alignment horizontal="center" vertical="center"/>
      <protection locked="0"/>
    </xf>
    <xf numFmtId="0" fontId="3" fillId="2" borderId="0" xfId="0" applyFont="1" applyFill="1" applyAlignment="1">
      <alignment horizontal="center" vertical="center"/>
    </xf>
    <xf numFmtId="181" fontId="21" fillId="3" borderId="14" xfId="0" applyNumberFormat="1" applyFont="1" applyFill="1" applyBorder="1" applyAlignment="1" applyProtection="1">
      <alignment horizontal="center" vertical="center"/>
      <protection locked="0"/>
    </xf>
    <xf numFmtId="181" fontId="21" fillId="3" borderId="9" xfId="0" applyNumberFormat="1" applyFont="1" applyFill="1" applyBorder="1" applyAlignment="1" applyProtection="1">
      <alignment horizontal="center" vertical="center"/>
      <protection locked="0"/>
    </xf>
    <xf numFmtId="181" fontId="21" fillId="3" borderId="5" xfId="0" applyNumberFormat="1" applyFont="1" applyFill="1" applyBorder="1" applyAlignment="1" applyProtection="1">
      <alignment horizontal="center" vertical="center"/>
      <protection locked="0"/>
    </xf>
    <xf numFmtId="181" fontId="21" fillId="3" borderId="0" xfId="0" applyNumberFormat="1" applyFont="1" applyFill="1" applyAlignment="1" applyProtection="1">
      <alignment horizontal="center" vertical="center"/>
      <protection locked="0"/>
    </xf>
    <xf numFmtId="181" fontId="21" fillId="3" borderId="16" xfId="0" applyNumberFormat="1" applyFont="1" applyFill="1" applyBorder="1" applyAlignment="1" applyProtection="1">
      <alignment horizontal="center" vertical="center"/>
      <protection locked="0"/>
    </xf>
    <xf numFmtId="181" fontId="21" fillId="3" borderId="13" xfId="0" applyNumberFormat="1" applyFont="1" applyFill="1" applyBorder="1" applyAlignment="1" applyProtection="1">
      <alignment horizontal="center" vertical="center"/>
      <protection locked="0"/>
    </xf>
    <xf numFmtId="0" fontId="5" fillId="3" borderId="0" xfId="0" applyFont="1" applyFill="1" applyAlignment="1" applyProtection="1">
      <alignment horizontal="left" vertical="center" shrinkToFit="1"/>
      <protection locked="0"/>
    </xf>
    <xf numFmtId="0" fontId="5" fillId="2" borderId="123" xfId="0" applyFont="1" applyFill="1" applyBorder="1" applyAlignment="1">
      <alignment horizontal="center" vertical="center"/>
    </xf>
    <xf numFmtId="0" fontId="0" fillId="2" borderId="128" xfId="0" applyFill="1" applyBorder="1" applyAlignment="1">
      <alignment horizontal="center" vertical="center"/>
    </xf>
    <xf numFmtId="0" fontId="0" fillId="2" borderId="122" xfId="0" applyFill="1" applyBorder="1" applyAlignment="1">
      <alignment horizontal="center" vertical="center"/>
    </xf>
    <xf numFmtId="0" fontId="0" fillId="2" borderId="74" xfId="0" applyFill="1" applyBorder="1" applyAlignment="1">
      <alignment horizontal="center" vertical="center"/>
    </xf>
    <xf numFmtId="0" fontId="0" fillId="2" borderId="129" xfId="0" applyFill="1" applyBorder="1" applyAlignment="1">
      <alignment horizontal="center" vertical="center"/>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0" fillId="2" borderId="9" xfId="0" applyFill="1" applyBorder="1" applyAlignment="1">
      <alignment horizontal="center" vertical="center"/>
    </xf>
    <xf numFmtId="0" fontId="0" fillId="2" borderId="48" xfId="0" applyFill="1" applyBorder="1" applyAlignment="1">
      <alignment horizontal="center"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5" fillId="3" borderId="27"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11" fillId="2" borderId="14" xfId="0" applyFont="1" applyFill="1" applyBorder="1" applyAlignment="1">
      <alignment horizontal="center" vertical="center"/>
    </xf>
    <xf numFmtId="0" fontId="5" fillId="4" borderId="9" xfId="0" applyFont="1" applyFill="1" applyBorder="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0" fillId="2" borderId="0" xfId="0" applyFill="1" applyAlignment="1">
      <alignment horizontal="center" vertical="center"/>
    </xf>
    <xf numFmtId="0" fontId="0" fillId="2" borderId="52" xfId="0" applyFill="1" applyBorder="1" applyAlignment="1">
      <alignment horizontal="center" vertical="center"/>
    </xf>
    <xf numFmtId="0" fontId="7" fillId="0" borderId="0" xfId="0" applyFont="1" applyAlignment="1">
      <alignment horizontal="center" vertical="center"/>
    </xf>
    <xf numFmtId="0" fontId="0" fillId="6" borderId="0" xfId="0" applyFill="1" applyAlignment="1" applyProtection="1">
      <alignment horizontal="left" vertical="center" wrapText="1"/>
      <protection locked="0"/>
    </xf>
    <xf numFmtId="0" fontId="0" fillId="6" borderId="0" xfId="0" applyFill="1" applyAlignment="1" applyProtection="1">
      <alignment horizontal="left" vertical="center"/>
      <protection locked="0"/>
    </xf>
    <xf numFmtId="0" fontId="0" fillId="6" borderId="0" xfId="0" applyFill="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6" borderId="27" xfId="0" applyFont="1" applyFill="1" applyBorder="1" applyAlignment="1" applyProtection="1">
      <alignment horizontal="left" vertical="center"/>
      <protection locked="0"/>
    </xf>
    <xf numFmtId="0" fontId="5" fillId="6" borderId="9" xfId="0" applyFont="1" applyFill="1" applyBorder="1" applyAlignment="1" applyProtection="1">
      <alignment horizontal="left" vertical="center"/>
      <protection locked="0"/>
    </xf>
    <xf numFmtId="0" fontId="5" fillId="6" borderId="29" xfId="0" applyFont="1" applyFill="1" applyBorder="1" applyAlignment="1" applyProtection="1">
      <alignment horizontal="left" vertical="center"/>
      <protection locked="0"/>
    </xf>
    <xf numFmtId="0" fontId="5" fillId="6" borderId="27" xfId="0" applyFont="1" applyFill="1" applyBorder="1" applyProtection="1">
      <alignment vertical="center"/>
      <protection locked="0"/>
    </xf>
    <xf numFmtId="0" fontId="5" fillId="6" borderId="9" xfId="0" applyFont="1" applyFill="1" applyBorder="1" applyProtection="1">
      <alignment vertical="center"/>
      <protection locked="0"/>
    </xf>
    <xf numFmtId="0" fontId="5" fillId="6" borderId="29" xfId="0" applyFont="1" applyFill="1" applyBorder="1" applyProtection="1">
      <alignment vertical="center"/>
      <protection locked="0"/>
    </xf>
    <xf numFmtId="0" fontId="5" fillId="6" borderId="22" xfId="0" applyFont="1" applyFill="1" applyBorder="1" applyAlignment="1" applyProtection="1">
      <alignment horizontal="left" vertical="center"/>
      <protection locked="0"/>
    </xf>
    <xf numFmtId="0" fontId="5" fillId="6" borderId="0" xfId="0" applyFont="1" applyFill="1" applyAlignment="1" applyProtection="1">
      <alignment horizontal="left" vertical="center"/>
      <protection locked="0"/>
    </xf>
    <xf numFmtId="0" fontId="5" fillId="6" borderId="52" xfId="0" applyFont="1" applyFill="1" applyBorder="1" applyAlignment="1" applyProtection="1">
      <alignment horizontal="left" vertical="center"/>
      <protection locked="0"/>
    </xf>
    <xf numFmtId="0" fontId="5" fillId="6" borderId="22" xfId="0" applyFont="1" applyFill="1" applyBorder="1" applyProtection="1">
      <alignment vertical="center"/>
      <protection locked="0"/>
    </xf>
    <xf numFmtId="0" fontId="5" fillId="6" borderId="0" xfId="0" applyFont="1" applyFill="1" applyProtection="1">
      <alignment vertical="center"/>
      <protection locked="0"/>
    </xf>
    <xf numFmtId="0" fontId="5" fillId="6" borderId="52" xfId="0" applyFont="1" applyFill="1" applyBorder="1" applyProtection="1">
      <alignment vertical="center"/>
      <protection locked="0"/>
    </xf>
    <xf numFmtId="0" fontId="5" fillId="0" borderId="34" xfId="0" applyFont="1" applyBorder="1" applyAlignment="1">
      <alignment horizontal="center" vertical="center"/>
    </xf>
    <xf numFmtId="0" fontId="0" fillId="0" borderId="34" xfId="0" applyBorder="1">
      <alignment vertical="center"/>
    </xf>
    <xf numFmtId="0" fontId="5" fillId="0" borderId="34" xfId="0" applyFont="1" applyBorder="1">
      <alignment vertical="center"/>
    </xf>
    <xf numFmtId="0" fontId="5" fillId="0" borderId="34" xfId="0" applyFont="1" applyBorder="1" applyAlignment="1">
      <alignment vertical="center" wrapText="1"/>
    </xf>
    <xf numFmtId="0" fontId="10" fillId="0" borderId="34" xfId="0" applyFont="1" applyBorder="1" applyAlignment="1">
      <alignment vertical="center" wrapText="1"/>
    </xf>
    <xf numFmtId="0" fontId="8" fillId="0" borderId="34" xfId="0" applyFont="1" applyBorder="1" applyAlignment="1">
      <alignment vertical="center" wrapText="1"/>
    </xf>
    <xf numFmtId="0" fontId="5" fillId="6" borderId="28"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5" fillId="6" borderId="18" xfId="0" applyFont="1" applyFill="1" applyBorder="1" applyAlignment="1" applyProtection="1">
      <alignment horizontal="left" vertical="center"/>
      <protection locked="0"/>
    </xf>
    <xf numFmtId="0" fontId="5" fillId="6" borderId="28" xfId="0" applyFont="1" applyFill="1" applyBorder="1" applyProtection="1">
      <alignment vertical="center"/>
      <protection locked="0"/>
    </xf>
    <xf numFmtId="0" fontId="5" fillId="6" borderId="12" xfId="0" applyFont="1" applyFill="1" applyBorder="1" applyProtection="1">
      <alignment vertical="center"/>
      <protection locked="0"/>
    </xf>
    <xf numFmtId="0" fontId="5" fillId="6" borderId="18" xfId="0" applyFont="1" applyFill="1" applyBorder="1" applyProtection="1">
      <alignment vertical="center"/>
      <protection locked="0"/>
    </xf>
    <xf numFmtId="0" fontId="5" fillId="0" borderId="21" xfId="0" applyFont="1" applyBorder="1">
      <alignment vertical="center"/>
    </xf>
    <xf numFmtId="0" fontId="0" fillId="0" borderId="6" xfId="0" applyBorder="1">
      <alignment vertical="center"/>
    </xf>
    <xf numFmtId="0" fontId="0" fillId="0" borderId="19" xfId="0" applyBorder="1">
      <alignment vertical="center"/>
    </xf>
    <xf numFmtId="0" fontId="5" fillId="0" borderId="21" xfId="0" applyFont="1" applyBorder="1" applyAlignment="1">
      <alignment vertical="center" wrapText="1"/>
    </xf>
    <xf numFmtId="0" fontId="0" fillId="0" borderId="6" xfId="0" applyBorder="1" applyAlignment="1">
      <alignment vertical="center" wrapText="1"/>
    </xf>
    <xf numFmtId="0" fontId="0" fillId="0" borderId="19" xfId="0" applyBorder="1" applyAlignment="1">
      <alignment vertical="center" wrapText="1"/>
    </xf>
    <xf numFmtId="0" fontId="5" fillId="0" borderId="34" xfId="0" applyFont="1" applyBorder="1" applyAlignment="1">
      <alignment vertical="center" shrinkToFit="1"/>
    </xf>
    <xf numFmtId="0" fontId="5" fillId="0" borderId="21" xfId="0" applyFont="1" applyBorder="1" applyAlignment="1">
      <alignment vertical="center" shrinkToFit="1"/>
    </xf>
    <xf numFmtId="0" fontId="0" fillId="0" borderId="6" xfId="0" applyBorder="1" applyAlignment="1">
      <alignment vertical="center" shrinkToFit="1"/>
    </xf>
    <xf numFmtId="0" fontId="0" fillId="0" borderId="19" xfId="0" applyBorder="1" applyAlignment="1">
      <alignment vertical="center" shrinkToFit="1"/>
    </xf>
    <xf numFmtId="0" fontId="5" fillId="6" borderId="0" xfId="0" applyFont="1" applyFill="1" applyAlignment="1" applyProtection="1">
      <alignment horizontal="left" vertical="top" wrapText="1"/>
      <protection locked="0"/>
    </xf>
    <xf numFmtId="0" fontId="5" fillId="6" borderId="0" xfId="0" applyFont="1" applyFill="1" applyAlignment="1" applyProtection="1">
      <alignment horizontal="left" vertical="top"/>
      <protection locked="0"/>
    </xf>
    <xf numFmtId="0" fontId="22" fillId="6" borderId="0" xfId="0" applyFont="1" applyFill="1" applyAlignment="1" applyProtection="1">
      <alignment horizontal="left" vertical="center" shrinkToFit="1"/>
      <protection locked="0"/>
    </xf>
    <xf numFmtId="0" fontId="5" fillId="0" borderId="0" xfId="0" applyFont="1" applyAlignment="1">
      <alignment horizontal="left" vertical="center"/>
    </xf>
    <xf numFmtId="181" fontId="41" fillId="6" borderId="0" xfId="0" applyNumberFormat="1" applyFont="1" applyFill="1" applyAlignment="1" applyProtection="1">
      <alignment horizontal="center" vertical="center"/>
      <protection locked="0"/>
    </xf>
    <xf numFmtId="0" fontId="22" fillId="0" borderId="0" xfId="0" applyFont="1" applyAlignment="1">
      <alignment horizontal="center" vertical="center"/>
    </xf>
  </cellXfs>
  <cellStyles count="5">
    <cellStyle name="桁区切り" xfId="1" builtinId="6"/>
    <cellStyle name="標準" xfId="0" builtinId="0"/>
    <cellStyle name="標準 2" xfId="3" xr:uid="{00000000-0005-0000-0000-000002000000}"/>
    <cellStyle name="標準_第１号様式　別紙１" xfId="4" xr:uid="{00000000-0005-0000-0000-000003000000}"/>
    <cellStyle name="標準_分類品目表(kai) 2" xfId="2" xr:uid="{00000000-0005-0000-0000-000004000000}"/>
  </cellStyles>
  <dxfs count="29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ill>
        <patternFill>
          <bgColor indexed="9"/>
        </patternFill>
      </fill>
    </dxf>
    <dxf>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ill>
        <patternFill>
          <bgColor indexed="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9"/>
        </patternFill>
      </fill>
    </dxf>
    <dxf>
      <border>
        <right style="thin">
          <color indexed="64"/>
        </right>
        <top style="thin">
          <color indexed="64"/>
        </top>
        <bottom style="thin">
          <color indexed="64"/>
        </bottom>
      </border>
    </dxf>
    <dxf>
      <border>
        <left style="thin">
          <color indexed="64"/>
        </left>
        <top style="thin">
          <color indexed="64"/>
        </top>
        <bottom style="thin">
          <color indexed="64"/>
        </bottom>
      </border>
    </dxf>
    <dxf>
      <font>
        <strike/>
        <condense val="0"/>
        <extend val="0"/>
      </font>
    </dxf>
    <dxf>
      <font>
        <strike/>
        <condense val="0"/>
        <extend val="0"/>
      </font>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ont>
        <condense val="0"/>
        <extend val="0"/>
        <color auto="1"/>
      </font>
      <fill>
        <patternFill>
          <bgColor indexed="9"/>
        </patternFill>
      </fill>
    </dxf>
    <dxf>
      <font>
        <condense val="0"/>
        <extend val="0"/>
        <color auto="1"/>
      </font>
      <fill>
        <patternFill>
          <bgColor indexed="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9"/>
        </patternFill>
      </fill>
    </dxf>
    <dxf>
      <fill>
        <patternFill>
          <bgColor indexed="9"/>
        </patternFill>
      </fill>
    </dxf>
    <dxf>
      <fill>
        <patternFill>
          <bgColor indexed="9"/>
        </patternFill>
      </fill>
    </dxf>
    <dxf>
      <fill>
        <patternFill patternType="none">
          <bgColor auto="1"/>
        </patternFill>
      </fill>
    </dxf>
    <dxf>
      <fill>
        <patternFill>
          <bgColor indexed="9"/>
        </patternFill>
      </fill>
    </dxf>
    <dxf>
      <font>
        <b/>
        <i val="0"/>
        <condense val="0"/>
        <extend val="0"/>
      </font>
    </dxf>
    <dxf>
      <font>
        <b val="0"/>
        <i val="0"/>
        <strike/>
        <condense val="0"/>
        <extend val="0"/>
      </font>
    </dxf>
    <dxf>
      <font>
        <strike/>
        <condense val="0"/>
        <extend val="0"/>
      </font>
    </dxf>
    <dxf>
      <font>
        <strike/>
        <condense val="0"/>
        <extend val="0"/>
      </font>
    </dxf>
    <dxf>
      <fill>
        <patternFill>
          <bgColor indexed="9"/>
        </patternFill>
      </fill>
    </dxf>
    <dxf>
      <font>
        <b/>
        <i val="0"/>
        <condense val="0"/>
        <extend val="0"/>
      </font>
    </dxf>
    <dxf>
      <font>
        <b val="0"/>
        <i val="0"/>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indexed="9"/>
        </patternFill>
      </fill>
    </dxf>
    <dxf>
      <font>
        <b/>
        <i val="0"/>
        <condense val="0"/>
        <extend val="0"/>
      </font>
    </dxf>
    <dxf>
      <font>
        <b val="0"/>
        <i val="0"/>
        <strike/>
        <condense val="0"/>
        <extend val="0"/>
      </font>
    </dxf>
    <dxf>
      <font>
        <b/>
        <i val="0"/>
        <condense val="0"/>
        <extend val="0"/>
      </font>
    </dxf>
    <dxf>
      <font>
        <b val="0"/>
        <i val="0"/>
        <strike/>
        <condense val="0"/>
        <extend val="0"/>
      </font>
    </dxf>
    <dxf>
      <font>
        <b/>
        <i val="0"/>
        <condense val="0"/>
        <extend val="0"/>
      </font>
    </dxf>
    <dxf>
      <font>
        <b val="0"/>
        <i val="0"/>
        <strike/>
        <condense val="0"/>
        <extend val="0"/>
      </font>
    </dxf>
    <dxf>
      <font>
        <b/>
        <i val="0"/>
        <condense val="0"/>
        <extend val="0"/>
      </font>
    </dxf>
    <dxf>
      <font>
        <b val="0"/>
        <i val="0"/>
        <strike/>
        <condense val="0"/>
        <extend val="0"/>
      </font>
    </dxf>
    <dxf>
      <fill>
        <patternFill>
          <bgColor indexed="9"/>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indexed="9"/>
      </font>
      <fill>
        <patternFill>
          <bgColor indexed="8"/>
        </patternFill>
      </fill>
    </dxf>
    <dxf>
      <fill>
        <patternFill>
          <bgColor indexed="9"/>
        </patternFill>
      </fill>
    </dxf>
    <dxf>
      <font>
        <condense val="0"/>
        <extend val="0"/>
        <color indexed="9"/>
      </font>
      <fill>
        <patternFill>
          <bgColor indexed="8"/>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condense val="0"/>
        <extend val="0"/>
      </font>
    </dxf>
    <dxf>
      <font>
        <strike/>
        <condense val="0"/>
        <extend val="0"/>
      </font>
    </dxf>
    <dxf>
      <fill>
        <patternFill>
          <bgColor theme="0"/>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ndense val="0"/>
        <extend val="0"/>
        <color indexed="10"/>
      </font>
      <fill>
        <patternFill patternType="none">
          <bgColor indexed="65"/>
        </patternFill>
      </fill>
    </dxf>
    <dxf>
      <fill>
        <patternFill>
          <bgColor indexed="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9"/>
        </patternFill>
      </fill>
    </dxf>
    <dxf>
      <fill>
        <patternFill>
          <bgColor theme="0"/>
        </patternFill>
      </fill>
    </dxf>
    <dxf>
      <font>
        <b/>
        <i val="0"/>
        <condense val="0"/>
        <extend val="0"/>
      </font>
    </dxf>
    <dxf>
      <font>
        <b val="0"/>
        <i val="0"/>
        <strike/>
        <condense val="0"/>
        <extend val="0"/>
      </font>
    </dxf>
    <dxf>
      <font>
        <b/>
        <i val="0"/>
        <condense val="0"/>
        <extend val="0"/>
      </font>
    </dxf>
    <dxf>
      <font>
        <b val="0"/>
        <i val="0"/>
        <strike/>
        <condense val="0"/>
        <extend val="0"/>
      </font>
    </dxf>
    <dxf>
      <fill>
        <patternFill>
          <bgColor theme="0"/>
        </patternFill>
      </fill>
    </dxf>
    <dxf>
      <font>
        <b/>
        <i val="0"/>
        <condense val="0"/>
        <extend val="0"/>
      </font>
    </dxf>
    <dxf>
      <font>
        <b val="0"/>
        <i val="0"/>
        <strike/>
        <condense val="0"/>
        <extend val="0"/>
      </font>
    </dxf>
    <dxf>
      <font>
        <b/>
        <i val="0"/>
        <condense val="0"/>
        <extend val="0"/>
      </font>
    </dxf>
    <dxf>
      <font>
        <b val="0"/>
        <i val="0"/>
        <strike/>
        <condense val="0"/>
        <extend val="0"/>
      </font>
    </dxf>
    <dxf>
      <font>
        <b/>
        <i val="0"/>
        <condense val="0"/>
        <extend val="0"/>
      </font>
    </dxf>
    <dxf>
      <font>
        <b val="0"/>
        <i val="0"/>
        <strike/>
        <condense val="0"/>
        <extend val="0"/>
      </font>
    </dxf>
    <dxf>
      <font>
        <b/>
        <i val="0"/>
        <condense val="0"/>
        <extend val="0"/>
      </font>
    </dxf>
    <dxf>
      <font>
        <b val="0"/>
        <i val="0"/>
        <strike/>
        <condense val="0"/>
        <extend val="0"/>
      </font>
    </dxf>
    <dxf>
      <fill>
        <patternFill>
          <bgColor indexed="10"/>
        </patternFill>
      </fill>
    </dxf>
    <dxf>
      <fill>
        <patternFill>
          <bgColor indexed="10"/>
        </patternFill>
      </fill>
    </dxf>
    <dxf>
      <font>
        <condense val="0"/>
        <extend val="0"/>
        <color auto="1"/>
      </font>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9" defaultPivotStyle="PivotStyleLight16"/>
  <colors>
    <mruColors>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500062</xdr:colOff>
      <xdr:row>2</xdr:row>
      <xdr:rowOff>106973</xdr:rowOff>
    </xdr:from>
    <xdr:to>
      <xdr:col>9</xdr:col>
      <xdr:colOff>295275</xdr:colOff>
      <xdr:row>4</xdr:row>
      <xdr:rowOff>183173</xdr:rowOff>
    </xdr:to>
    <xdr:sp macro="" textlink="">
      <xdr:nvSpPr>
        <xdr:cNvPr id="2" name="AutoShape 1">
          <a:extLst>
            <a:ext uri="{FF2B5EF4-FFF2-40B4-BE49-F238E27FC236}">
              <a16:creationId xmlns:a16="http://schemas.microsoft.com/office/drawing/2014/main" id="{FF496B84-BF18-49F7-83D7-A793F9B151AF}"/>
            </a:ext>
          </a:extLst>
        </xdr:cNvPr>
        <xdr:cNvSpPr>
          <a:spLocks noChangeArrowheads="1"/>
        </xdr:cNvSpPr>
      </xdr:nvSpPr>
      <xdr:spPr bwMode="auto">
        <a:xfrm>
          <a:off x="5463645" y="562056"/>
          <a:ext cx="3213630" cy="457200"/>
        </a:xfrm>
        <a:prstGeom prst="borderCallout1">
          <a:avLst>
            <a:gd name="adj1" fmla="val 108979"/>
            <a:gd name="adj2" fmla="val 81623"/>
            <a:gd name="adj3" fmla="val 216285"/>
            <a:gd name="adj4" fmla="val 91945"/>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1">
            <a:defRPr sz="1000"/>
          </a:pP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提出前に提出書類が揃っているか</a:t>
          </a:r>
          <a:endParaRPr lang="en-US" altLang="ja-JP" sz="1100" b="0" i="0" strike="noStrike">
            <a:solidFill>
              <a:srgbClr val="000000"/>
            </a:solidFill>
            <a:latin typeface="HG丸ｺﾞｼｯｸM-PRO" panose="020F0600000000000000" pitchFamily="50" charset="-128"/>
            <a:ea typeface="HG丸ｺﾞｼｯｸM-PRO" panose="020F0600000000000000" pitchFamily="50" charset="-128"/>
          </a:endParaRPr>
        </a:p>
        <a:p>
          <a:pPr algn="ctr" rtl="1">
            <a:defRPr sz="1000"/>
          </a:pP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必ずチェックしてください。</a:t>
          </a:r>
        </a:p>
        <a:p>
          <a:pPr algn="ctr" rtl="1">
            <a:lnSpc>
              <a:spcPts val="1200"/>
            </a:lnSpc>
            <a:defRPr sz="1000"/>
          </a:pPr>
          <a:endParaRPr lang="ja-JP" altLang="en-US" sz="1100" b="0" i="0" strike="noStrike">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133350</xdr:colOff>
      <xdr:row>20</xdr:row>
      <xdr:rowOff>133350</xdr:rowOff>
    </xdr:from>
    <xdr:to>
      <xdr:col>28</xdr:col>
      <xdr:colOff>105206</xdr:colOff>
      <xdr:row>20</xdr:row>
      <xdr:rowOff>334079</xdr:rowOff>
    </xdr:to>
    <xdr:sp macro="" textlink="">
      <xdr:nvSpPr>
        <xdr:cNvPr id="2" name="円/楕円 2">
          <a:extLst>
            <a:ext uri="{FF2B5EF4-FFF2-40B4-BE49-F238E27FC236}">
              <a16:creationId xmlns:a16="http://schemas.microsoft.com/office/drawing/2014/main" id="{BD3EE72A-6D0D-4752-AA67-11E07D834002}"/>
            </a:ext>
          </a:extLst>
        </xdr:cNvPr>
        <xdr:cNvSpPr/>
      </xdr:nvSpPr>
      <xdr:spPr>
        <a:xfrm>
          <a:off x="6219825" y="3228975"/>
          <a:ext cx="190931" cy="2007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61200" rtlCol="0" anchor="ctr"/>
        <a:lstStyle/>
        <a:p>
          <a:pPr algn="ctr"/>
          <a:r>
            <a:rPr kumimoji="1" lang="ja-JP" altLang="en-US" sz="1000">
              <a:solidFill>
                <a:schemeClr val="tx1"/>
              </a:solidFill>
            </a:rPr>
            <a:t>印</a:t>
          </a: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161925</xdr:colOff>
      <xdr:row>9</xdr:row>
      <xdr:rowOff>95250</xdr:rowOff>
    </xdr:from>
    <xdr:to>
      <xdr:col>30</xdr:col>
      <xdr:colOff>152398</xdr:colOff>
      <xdr:row>9</xdr:row>
      <xdr:rowOff>295979</xdr:rowOff>
    </xdr:to>
    <xdr:sp macro="" textlink="">
      <xdr:nvSpPr>
        <xdr:cNvPr id="2" name="円/楕円 1">
          <a:extLst>
            <a:ext uri="{FF2B5EF4-FFF2-40B4-BE49-F238E27FC236}">
              <a16:creationId xmlns:a16="http://schemas.microsoft.com/office/drawing/2014/main" id="{2C044D39-D94C-4368-AC56-6A3800228613}"/>
            </a:ext>
          </a:extLst>
        </xdr:cNvPr>
        <xdr:cNvSpPr/>
      </xdr:nvSpPr>
      <xdr:spPr>
        <a:xfrm>
          <a:off x="6238875" y="2590800"/>
          <a:ext cx="200023" cy="2007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61200" rtlCol="0" anchor="ctr"/>
        <a:lstStyle/>
        <a:p>
          <a:pPr algn="ctr"/>
          <a:r>
            <a:rPr kumimoji="1" lang="ja-JP" altLang="en-US" sz="1000">
              <a:solidFill>
                <a:schemeClr val="tx1"/>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57582</xdr:colOff>
      <xdr:row>8</xdr:row>
      <xdr:rowOff>56717</xdr:rowOff>
    </xdr:from>
    <xdr:to>
      <xdr:col>41</xdr:col>
      <xdr:colOff>74900</xdr:colOff>
      <xdr:row>9</xdr:row>
      <xdr:rowOff>74035</xdr:rowOff>
    </xdr:to>
    <xdr:sp macro="" textlink="">
      <xdr:nvSpPr>
        <xdr:cNvPr id="3" name="フローチャート: 結合子 2">
          <a:extLst>
            <a:ext uri="{FF2B5EF4-FFF2-40B4-BE49-F238E27FC236}">
              <a16:creationId xmlns:a16="http://schemas.microsoft.com/office/drawing/2014/main" id="{08D1675B-9C82-4B61-8007-51A26D3B383E}"/>
            </a:ext>
          </a:extLst>
        </xdr:cNvPr>
        <xdr:cNvSpPr/>
      </xdr:nvSpPr>
      <xdr:spPr>
        <a:xfrm>
          <a:off x="7002173" y="1403206"/>
          <a:ext cx="203489"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57582</xdr:colOff>
      <xdr:row>9</xdr:row>
      <xdr:rowOff>143308</xdr:rowOff>
    </xdr:from>
    <xdr:to>
      <xdr:col>41</xdr:col>
      <xdr:colOff>74900</xdr:colOff>
      <xdr:row>10</xdr:row>
      <xdr:rowOff>160626</xdr:rowOff>
    </xdr:to>
    <xdr:sp macro="" textlink="">
      <xdr:nvSpPr>
        <xdr:cNvPr id="4" name="フローチャート: 結合子 3">
          <a:extLst>
            <a:ext uri="{FF2B5EF4-FFF2-40B4-BE49-F238E27FC236}">
              <a16:creationId xmlns:a16="http://schemas.microsoft.com/office/drawing/2014/main" id="{3AE707A9-75E2-4CE5-8A5F-952327FDDD1F}"/>
            </a:ext>
          </a:extLst>
        </xdr:cNvPr>
        <xdr:cNvSpPr/>
      </xdr:nvSpPr>
      <xdr:spPr>
        <a:xfrm>
          <a:off x="7132059" y="1693285"/>
          <a:ext cx="207818"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11</xdr:row>
      <xdr:rowOff>56716</xdr:rowOff>
    </xdr:from>
    <xdr:to>
      <xdr:col>41</xdr:col>
      <xdr:colOff>77932</xdr:colOff>
      <xdr:row>12</xdr:row>
      <xdr:rowOff>74034</xdr:rowOff>
    </xdr:to>
    <xdr:sp macro="" textlink="">
      <xdr:nvSpPr>
        <xdr:cNvPr id="5" name="フローチャート: 結合子 4">
          <a:extLst>
            <a:ext uri="{FF2B5EF4-FFF2-40B4-BE49-F238E27FC236}">
              <a16:creationId xmlns:a16="http://schemas.microsoft.com/office/drawing/2014/main" id="{46B2FBE2-A797-4CD9-9BFE-61B5380A5FF9}"/>
            </a:ext>
          </a:extLst>
        </xdr:cNvPr>
        <xdr:cNvSpPr/>
      </xdr:nvSpPr>
      <xdr:spPr>
        <a:xfrm>
          <a:off x="7139853" y="1987693"/>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60614</xdr:colOff>
      <xdr:row>12</xdr:row>
      <xdr:rowOff>138545</xdr:rowOff>
    </xdr:from>
    <xdr:to>
      <xdr:col>41</xdr:col>
      <xdr:colOff>77932</xdr:colOff>
      <xdr:row>13</xdr:row>
      <xdr:rowOff>155863</xdr:rowOff>
    </xdr:to>
    <xdr:sp macro="" textlink="">
      <xdr:nvSpPr>
        <xdr:cNvPr id="6" name="フローチャート: 結合子 5">
          <a:extLst>
            <a:ext uri="{FF2B5EF4-FFF2-40B4-BE49-F238E27FC236}">
              <a16:creationId xmlns:a16="http://schemas.microsoft.com/office/drawing/2014/main" id="{25FAF860-6785-4846-B242-D71EE325306E}"/>
            </a:ext>
          </a:extLst>
        </xdr:cNvPr>
        <xdr:cNvSpPr/>
      </xdr:nvSpPr>
      <xdr:spPr>
        <a:xfrm>
          <a:off x="7135091" y="2260022"/>
          <a:ext cx="207818"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14</xdr:row>
      <xdr:rowOff>39398</xdr:rowOff>
    </xdr:from>
    <xdr:to>
      <xdr:col>41</xdr:col>
      <xdr:colOff>77932</xdr:colOff>
      <xdr:row>15</xdr:row>
      <xdr:rowOff>56716</xdr:rowOff>
    </xdr:to>
    <xdr:sp macro="" textlink="">
      <xdr:nvSpPr>
        <xdr:cNvPr id="7" name="フローチャート: 結合子 6">
          <a:extLst>
            <a:ext uri="{FF2B5EF4-FFF2-40B4-BE49-F238E27FC236}">
              <a16:creationId xmlns:a16="http://schemas.microsoft.com/office/drawing/2014/main" id="{9C70374A-A6CF-40B3-B3BB-DDCB5CA376AD}"/>
            </a:ext>
          </a:extLst>
        </xdr:cNvPr>
        <xdr:cNvSpPr/>
      </xdr:nvSpPr>
      <xdr:spPr>
        <a:xfrm>
          <a:off x="7139853" y="2541875"/>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15</xdr:row>
      <xdr:rowOff>125989</xdr:rowOff>
    </xdr:from>
    <xdr:to>
      <xdr:col>41</xdr:col>
      <xdr:colOff>77932</xdr:colOff>
      <xdr:row>16</xdr:row>
      <xdr:rowOff>143307</xdr:rowOff>
    </xdr:to>
    <xdr:sp macro="" textlink="">
      <xdr:nvSpPr>
        <xdr:cNvPr id="8" name="フローチャート: 結合子 7">
          <a:extLst>
            <a:ext uri="{FF2B5EF4-FFF2-40B4-BE49-F238E27FC236}">
              <a16:creationId xmlns:a16="http://schemas.microsoft.com/office/drawing/2014/main" id="{D85B6905-CF04-4904-B5C7-4E4B7280DA08}"/>
            </a:ext>
          </a:extLst>
        </xdr:cNvPr>
        <xdr:cNvSpPr/>
      </xdr:nvSpPr>
      <xdr:spPr>
        <a:xfrm>
          <a:off x="7139853" y="2818966"/>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17</xdr:row>
      <xdr:rowOff>13421</xdr:rowOff>
    </xdr:from>
    <xdr:to>
      <xdr:col>41</xdr:col>
      <xdr:colOff>77932</xdr:colOff>
      <xdr:row>18</xdr:row>
      <xdr:rowOff>30739</xdr:rowOff>
    </xdr:to>
    <xdr:sp macro="" textlink="">
      <xdr:nvSpPr>
        <xdr:cNvPr id="9" name="フローチャート: 結合子 8">
          <a:extLst>
            <a:ext uri="{FF2B5EF4-FFF2-40B4-BE49-F238E27FC236}">
              <a16:creationId xmlns:a16="http://schemas.microsoft.com/office/drawing/2014/main" id="{975B7E6E-C577-477F-9DA7-0DEF73B30A1E}"/>
            </a:ext>
          </a:extLst>
        </xdr:cNvPr>
        <xdr:cNvSpPr/>
      </xdr:nvSpPr>
      <xdr:spPr>
        <a:xfrm>
          <a:off x="7139853" y="3087398"/>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18</xdr:row>
      <xdr:rowOff>100012</xdr:rowOff>
    </xdr:from>
    <xdr:to>
      <xdr:col>41</xdr:col>
      <xdr:colOff>77932</xdr:colOff>
      <xdr:row>19</xdr:row>
      <xdr:rowOff>117330</xdr:rowOff>
    </xdr:to>
    <xdr:sp macro="" textlink="">
      <xdr:nvSpPr>
        <xdr:cNvPr id="10" name="フローチャート: 結合子 9">
          <a:extLst>
            <a:ext uri="{FF2B5EF4-FFF2-40B4-BE49-F238E27FC236}">
              <a16:creationId xmlns:a16="http://schemas.microsoft.com/office/drawing/2014/main" id="{3DB3786E-1950-4F4B-8C7D-E9A9E7070821}"/>
            </a:ext>
          </a:extLst>
        </xdr:cNvPr>
        <xdr:cNvSpPr/>
      </xdr:nvSpPr>
      <xdr:spPr>
        <a:xfrm>
          <a:off x="7139853" y="3364489"/>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20</xdr:row>
      <xdr:rowOff>865</xdr:rowOff>
    </xdr:from>
    <xdr:to>
      <xdr:col>41</xdr:col>
      <xdr:colOff>77932</xdr:colOff>
      <xdr:row>21</xdr:row>
      <xdr:rowOff>13421</xdr:rowOff>
    </xdr:to>
    <xdr:sp macro="" textlink="">
      <xdr:nvSpPr>
        <xdr:cNvPr id="11" name="フローチャート: 結合子 10">
          <a:extLst>
            <a:ext uri="{FF2B5EF4-FFF2-40B4-BE49-F238E27FC236}">
              <a16:creationId xmlns:a16="http://schemas.microsoft.com/office/drawing/2014/main" id="{C13DF94C-8396-49EB-8D7D-299259EAF615}"/>
            </a:ext>
          </a:extLst>
        </xdr:cNvPr>
        <xdr:cNvSpPr/>
      </xdr:nvSpPr>
      <xdr:spPr>
        <a:xfrm>
          <a:off x="7139853" y="3646342"/>
          <a:ext cx="203056"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21</xdr:row>
      <xdr:rowOff>87456</xdr:rowOff>
    </xdr:from>
    <xdr:to>
      <xdr:col>41</xdr:col>
      <xdr:colOff>77932</xdr:colOff>
      <xdr:row>22</xdr:row>
      <xdr:rowOff>104774</xdr:rowOff>
    </xdr:to>
    <xdr:sp macro="" textlink="">
      <xdr:nvSpPr>
        <xdr:cNvPr id="12" name="フローチャート: 結合子 11">
          <a:extLst>
            <a:ext uri="{FF2B5EF4-FFF2-40B4-BE49-F238E27FC236}">
              <a16:creationId xmlns:a16="http://schemas.microsoft.com/office/drawing/2014/main" id="{CB44DDD8-B2E2-46A1-B95C-CAE510404BC5}"/>
            </a:ext>
          </a:extLst>
        </xdr:cNvPr>
        <xdr:cNvSpPr/>
      </xdr:nvSpPr>
      <xdr:spPr>
        <a:xfrm>
          <a:off x="7139853" y="3923433"/>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22</xdr:row>
      <xdr:rowOff>156729</xdr:rowOff>
    </xdr:from>
    <xdr:to>
      <xdr:col>41</xdr:col>
      <xdr:colOff>77932</xdr:colOff>
      <xdr:row>24</xdr:row>
      <xdr:rowOff>91353</xdr:rowOff>
    </xdr:to>
    <xdr:sp macro="" textlink="">
      <xdr:nvSpPr>
        <xdr:cNvPr id="13" name="フローチャート: 結合子 12">
          <a:extLst>
            <a:ext uri="{FF2B5EF4-FFF2-40B4-BE49-F238E27FC236}">
              <a16:creationId xmlns:a16="http://schemas.microsoft.com/office/drawing/2014/main" id="{3530E93C-2456-4048-9803-D420B247E4E4}"/>
            </a:ext>
          </a:extLst>
        </xdr:cNvPr>
        <xdr:cNvSpPr/>
      </xdr:nvSpPr>
      <xdr:spPr>
        <a:xfrm>
          <a:off x="7139853" y="4183206"/>
          <a:ext cx="203056"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24</xdr:row>
      <xdr:rowOff>165388</xdr:rowOff>
    </xdr:from>
    <xdr:to>
      <xdr:col>41</xdr:col>
      <xdr:colOff>77932</xdr:colOff>
      <xdr:row>25</xdr:row>
      <xdr:rowOff>182706</xdr:rowOff>
    </xdr:to>
    <xdr:sp macro="" textlink="">
      <xdr:nvSpPr>
        <xdr:cNvPr id="14" name="フローチャート: 結合子 13">
          <a:extLst>
            <a:ext uri="{FF2B5EF4-FFF2-40B4-BE49-F238E27FC236}">
              <a16:creationId xmlns:a16="http://schemas.microsoft.com/office/drawing/2014/main" id="{0AB01EE0-45B9-4624-8739-96F1FE54EDA0}"/>
            </a:ext>
          </a:extLst>
        </xdr:cNvPr>
        <xdr:cNvSpPr/>
      </xdr:nvSpPr>
      <xdr:spPr>
        <a:xfrm>
          <a:off x="7139853" y="4460297"/>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26</xdr:row>
      <xdr:rowOff>61479</xdr:rowOff>
    </xdr:from>
    <xdr:to>
      <xdr:col>41</xdr:col>
      <xdr:colOff>77932</xdr:colOff>
      <xdr:row>27</xdr:row>
      <xdr:rowOff>78797</xdr:rowOff>
    </xdr:to>
    <xdr:sp macro="" textlink="">
      <xdr:nvSpPr>
        <xdr:cNvPr id="15" name="フローチャート: 結合子 14">
          <a:extLst>
            <a:ext uri="{FF2B5EF4-FFF2-40B4-BE49-F238E27FC236}">
              <a16:creationId xmlns:a16="http://schemas.microsoft.com/office/drawing/2014/main" id="{5F66CDB0-D786-4F35-89C3-64FB9441CC16}"/>
            </a:ext>
          </a:extLst>
        </xdr:cNvPr>
        <xdr:cNvSpPr/>
      </xdr:nvSpPr>
      <xdr:spPr>
        <a:xfrm>
          <a:off x="7139853" y="4737388"/>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65376</xdr:colOff>
      <xdr:row>27</xdr:row>
      <xdr:rowOff>148070</xdr:rowOff>
    </xdr:from>
    <xdr:to>
      <xdr:col>41</xdr:col>
      <xdr:colOff>77932</xdr:colOff>
      <xdr:row>28</xdr:row>
      <xdr:rowOff>165388</xdr:rowOff>
    </xdr:to>
    <xdr:sp macro="" textlink="">
      <xdr:nvSpPr>
        <xdr:cNvPr id="16" name="フローチャート: 結合子 15">
          <a:extLst>
            <a:ext uri="{FF2B5EF4-FFF2-40B4-BE49-F238E27FC236}">
              <a16:creationId xmlns:a16="http://schemas.microsoft.com/office/drawing/2014/main" id="{6E418C34-E8FA-4C54-8601-86E2D060AEA7}"/>
            </a:ext>
          </a:extLst>
        </xdr:cNvPr>
        <xdr:cNvSpPr/>
      </xdr:nvSpPr>
      <xdr:spPr>
        <a:xfrm>
          <a:off x="7139853" y="5014479"/>
          <a:ext cx="203056"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25977</xdr:colOff>
      <xdr:row>8</xdr:row>
      <xdr:rowOff>51954</xdr:rowOff>
    </xdr:from>
    <xdr:to>
      <xdr:col>43</xdr:col>
      <xdr:colOff>43295</xdr:colOff>
      <xdr:row>9</xdr:row>
      <xdr:rowOff>69272</xdr:rowOff>
    </xdr:to>
    <xdr:sp macro="" textlink="">
      <xdr:nvSpPr>
        <xdr:cNvPr id="17" name="フローチャート: 結合子 16">
          <a:extLst>
            <a:ext uri="{FF2B5EF4-FFF2-40B4-BE49-F238E27FC236}">
              <a16:creationId xmlns:a16="http://schemas.microsoft.com/office/drawing/2014/main" id="{07924EA0-A3A5-49E0-9F8E-0D8A68084E72}"/>
            </a:ext>
          </a:extLst>
        </xdr:cNvPr>
        <xdr:cNvSpPr/>
      </xdr:nvSpPr>
      <xdr:spPr>
        <a:xfrm>
          <a:off x="7481454" y="1411431"/>
          <a:ext cx="207818"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25977</xdr:colOff>
      <xdr:row>9</xdr:row>
      <xdr:rowOff>138545</xdr:rowOff>
    </xdr:from>
    <xdr:to>
      <xdr:col>43</xdr:col>
      <xdr:colOff>43295</xdr:colOff>
      <xdr:row>10</xdr:row>
      <xdr:rowOff>155863</xdr:rowOff>
    </xdr:to>
    <xdr:sp macro="" textlink="">
      <xdr:nvSpPr>
        <xdr:cNvPr id="18" name="フローチャート: 結合子 17">
          <a:extLst>
            <a:ext uri="{FF2B5EF4-FFF2-40B4-BE49-F238E27FC236}">
              <a16:creationId xmlns:a16="http://schemas.microsoft.com/office/drawing/2014/main" id="{3FB55992-B111-4200-9499-F901B1A2A7B3}"/>
            </a:ext>
          </a:extLst>
        </xdr:cNvPr>
        <xdr:cNvSpPr/>
      </xdr:nvSpPr>
      <xdr:spPr>
        <a:xfrm>
          <a:off x="7481454" y="1688522"/>
          <a:ext cx="207818"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11</xdr:row>
      <xdr:rowOff>56716</xdr:rowOff>
    </xdr:from>
    <xdr:to>
      <xdr:col>43</xdr:col>
      <xdr:colOff>65791</xdr:colOff>
      <xdr:row>12</xdr:row>
      <xdr:rowOff>74034</xdr:rowOff>
    </xdr:to>
    <xdr:sp macro="" textlink="">
      <xdr:nvSpPr>
        <xdr:cNvPr id="19" name="フローチャート: 結合子 18">
          <a:extLst>
            <a:ext uri="{FF2B5EF4-FFF2-40B4-BE49-F238E27FC236}">
              <a16:creationId xmlns:a16="http://schemas.microsoft.com/office/drawing/2014/main" id="{E0A374EB-84F1-4638-982B-32C5D77ACE29}"/>
            </a:ext>
          </a:extLst>
        </xdr:cNvPr>
        <xdr:cNvSpPr/>
      </xdr:nvSpPr>
      <xdr:spPr>
        <a:xfrm rot="1800000">
          <a:off x="7513474" y="1987693"/>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12</xdr:row>
      <xdr:rowOff>143307</xdr:rowOff>
    </xdr:from>
    <xdr:to>
      <xdr:col>43</xdr:col>
      <xdr:colOff>65791</xdr:colOff>
      <xdr:row>13</xdr:row>
      <xdr:rowOff>160625</xdr:rowOff>
    </xdr:to>
    <xdr:sp macro="" textlink="">
      <xdr:nvSpPr>
        <xdr:cNvPr id="20" name="フローチャート: 結合子 19">
          <a:extLst>
            <a:ext uri="{FF2B5EF4-FFF2-40B4-BE49-F238E27FC236}">
              <a16:creationId xmlns:a16="http://schemas.microsoft.com/office/drawing/2014/main" id="{E547957B-F97B-4FDB-9CE2-ACFE869EA892}"/>
            </a:ext>
          </a:extLst>
        </xdr:cNvPr>
        <xdr:cNvSpPr/>
      </xdr:nvSpPr>
      <xdr:spPr>
        <a:xfrm rot="1800000">
          <a:off x="7513474" y="2264784"/>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14</xdr:row>
      <xdr:rowOff>39398</xdr:rowOff>
    </xdr:from>
    <xdr:to>
      <xdr:col>43</xdr:col>
      <xdr:colOff>65791</xdr:colOff>
      <xdr:row>15</xdr:row>
      <xdr:rowOff>56716</xdr:rowOff>
    </xdr:to>
    <xdr:sp macro="" textlink="">
      <xdr:nvSpPr>
        <xdr:cNvPr id="21" name="フローチャート: 結合子 20">
          <a:extLst>
            <a:ext uri="{FF2B5EF4-FFF2-40B4-BE49-F238E27FC236}">
              <a16:creationId xmlns:a16="http://schemas.microsoft.com/office/drawing/2014/main" id="{E93B7728-5BAC-41DF-B6A4-23B83BC5549F}"/>
            </a:ext>
          </a:extLst>
        </xdr:cNvPr>
        <xdr:cNvSpPr/>
      </xdr:nvSpPr>
      <xdr:spPr>
        <a:xfrm rot="1800000">
          <a:off x="7513474" y="2541875"/>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15</xdr:row>
      <xdr:rowOff>125989</xdr:rowOff>
    </xdr:from>
    <xdr:to>
      <xdr:col>43</xdr:col>
      <xdr:colOff>65791</xdr:colOff>
      <xdr:row>16</xdr:row>
      <xdr:rowOff>143307</xdr:rowOff>
    </xdr:to>
    <xdr:sp macro="" textlink="">
      <xdr:nvSpPr>
        <xdr:cNvPr id="22" name="フローチャート: 結合子 21">
          <a:extLst>
            <a:ext uri="{FF2B5EF4-FFF2-40B4-BE49-F238E27FC236}">
              <a16:creationId xmlns:a16="http://schemas.microsoft.com/office/drawing/2014/main" id="{EE184CDF-0C47-4E1E-8C7A-0F2D40C18901}"/>
            </a:ext>
          </a:extLst>
        </xdr:cNvPr>
        <xdr:cNvSpPr/>
      </xdr:nvSpPr>
      <xdr:spPr>
        <a:xfrm rot="1800000">
          <a:off x="7513474" y="2818966"/>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17</xdr:row>
      <xdr:rowOff>18183</xdr:rowOff>
    </xdr:from>
    <xdr:to>
      <xdr:col>43</xdr:col>
      <xdr:colOff>65791</xdr:colOff>
      <xdr:row>18</xdr:row>
      <xdr:rowOff>30739</xdr:rowOff>
    </xdr:to>
    <xdr:sp macro="" textlink="">
      <xdr:nvSpPr>
        <xdr:cNvPr id="23" name="フローチャート: 結合子 22">
          <a:extLst>
            <a:ext uri="{FF2B5EF4-FFF2-40B4-BE49-F238E27FC236}">
              <a16:creationId xmlns:a16="http://schemas.microsoft.com/office/drawing/2014/main" id="{BA6C8E7D-C037-452F-A490-3C031BA5C053}"/>
            </a:ext>
          </a:extLst>
        </xdr:cNvPr>
        <xdr:cNvSpPr/>
      </xdr:nvSpPr>
      <xdr:spPr>
        <a:xfrm rot="1800000">
          <a:off x="7513474" y="3092160"/>
          <a:ext cx="198294"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18</xdr:row>
      <xdr:rowOff>104774</xdr:rowOff>
    </xdr:from>
    <xdr:to>
      <xdr:col>43</xdr:col>
      <xdr:colOff>65791</xdr:colOff>
      <xdr:row>19</xdr:row>
      <xdr:rowOff>122092</xdr:rowOff>
    </xdr:to>
    <xdr:sp macro="" textlink="">
      <xdr:nvSpPr>
        <xdr:cNvPr id="24" name="フローチャート: 結合子 23">
          <a:extLst>
            <a:ext uri="{FF2B5EF4-FFF2-40B4-BE49-F238E27FC236}">
              <a16:creationId xmlns:a16="http://schemas.microsoft.com/office/drawing/2014/main" id="{D82162FE-DE90-43E2-A73F-434B37FA9A21}"/>
            </a:ext>
          </a:extLst>
        </xdr:cNvPr>
        <xdr:cNvSpPr/>
      </xdr:nvSpPr>
      <xdr:spPr>
        <a:xfrm rot="1800000">
          <a:off x="7513474" y="3369251"/>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20</xdr:row>
      <xdr:rowOff>865</xdr:rowOff>
    </xdr:from>
    <xdr:to>
      <xdr:col>43</xdr:col>
      <xdr:colOff>65791</xdr:colOff>
      <xdr:row>21</xdr:row>
      <xdr:rowOff>18183</xdr:rowOff>
    </xdr:to>
    <xdr:sp macro="" textlink="">
      <xdr:nvSpPr>
        <xdr:cNvPr id="25" name="フローチャート: 結合子 24">
          <a:extLst>
            <a:ext uri="{FF2B5EF4-FFF2-40B4-BE49-F238E27FC236}">
              <a16:creationId xmlns:a16="http://schemas.microsoft.com/office/drawing/2014/main" id="{6D8F3FB0-20BC-4F34-BADE-234193FD14D6}"/>
            </a:ext>
          </a:extLst>
        </xdr:cNvPr>
        <xdr:cNvSpPr/>
      </xdr:nvSpPr>
      <xdr:spPr>
        <a:xfrm rot="1800000">
          <a:off x="7513474" y="3646342"/>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21</xdr:row>
      <xdr:rowOff>87456</xdr:rowOff>
    </xdr:from>
    <xdr:to>
      <xdr:col>43</xdr:col>
      <xdr:colOff>65791</xdr:colOff>
      <xdr:row>22</xdr:row>
      <xdr:rowOff>104774</xdr:rowOff>
    </xdr:to>
    <xdr:sp macro="" textlink="">
      <xdr:nvSpPr>
        <xdr:cNvPr id="26" name="フローチャート: 結合子 25">
          <a:extLst>
            <a:ext uri="{FF2B5EF4-FFF2-40B4-BE49-F238E27FC236}">
              <a16:creationId xmlns:a16="http://schemas.microsoft.com/office/drawing/2014/main" id="{29EBEF4B-79AD-40B1-8B40-D9E0B5A8BC10}"/>
            </a:ext>
          </a:extLst>
        </xdr:cNvPr>
        <xdr:cNvSpPr/>
      </xdr:nvSpPr>
      <xdr:spPr>
        <a:xfrm rot="1800000">
          <a:off x="7513474" y="3923433"/>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22</xdr:row>
      <xdr:rowOff>161491</xdr:rowOff>
    </xdr:from>
    <xdr:to>
      <xdr:col>43</xdr:col>
      <xdr:colOff>65791</xdr:colOff>
      <xdr:row>24</xdr:row>
      <xdr:rowOff>96115</xdr:rowOff>
    </xdr:to>
    <xdr:sp macro="" textlink="">
      <xdr:nvSpPr>
        <xdr:cNvPr id="27" name="フローチャート: 結合子 26">
          <a:extLst>
            <a:ext uri="{FF2B5EF4-FFF2-40B4-BE49-F238E27FC236}">
              <a16:creationId xmlns:a16="http://schemas.microsoft.com/office/drawing/2014/main" id="{2A9E1C15-20AE-4C3C-8692-BC73C28989AE}"/>
            </a:ext>
          </a:extLst>
        </xdr:cNvPr>
        <xdr:cNvSpPr/>
      </xdr:nvSpPr>
      <xdr:spPr>
        <a:xfrm rot="1800000">
          <a:off x="7513474" y="4187968"/>
          <a:ext cx="198294"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24</xdr:row>
      <xdr:rowOff>170150</xdr:rowOff>
    </xdr:from>
    <xdr:to>
      <xdr:col>43</xdr:col>
      <xdr:colOff>65791</xdr:colOff>
      <xdr:row>25</xdr:row>
      <xdr:rowOff>182706</xdr:rowOff>
    </xdr:to>
    <xdr:sp macro="" textlink="">
      <xdr:nvSpPr>
        <xdr:cNvPr id="28" name="フローチャート: 結合子 27">
          <a:extLst>
            <a:ext uri="{FF2B5EF4-FFF2-40B4-BE49-F238E27FC236}">
              <a16:creationId xmlns:a16="http://schemas.microsoft.com/office/drawing/2014/main" id="{0B4718C2-31B4-4D52-9C17-1E74523B4951}"/>
            </a:ext>
          </a:extLst>
        </xdr:cNvPr>
        <xdr:cNvSpPr/>
      </xdr:nvSpPr>
      <xdr:spPr>
        <a:xfrm rot="1800000">
          <a:off x="7513474" y="4465059"/>
          <a:ext cx="198294"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57997</xdr:colOff>
      <xdr:row>26</xdr:row>
      <xdr:rowOff>66241</xdr:rowOff>
    </xdr:from>
    <xdr:to>
      <xdr:col>43</xdr:col>
      <xdr:colOff>65791</xdr:colOff>
      <xdr:row>27</xdr:row>
      <xdr:rowOff>83559</xdr:rowOff>
    </xdr:to>
    <xdr:sp macro="" textlink="">
      <xdr:nvSpPr>
        <xdr:cNvPr id="29" name="フローチャート: 結合子 28">
          <a:extLst>
            <a:ext uri="{FF2B5EF4-FFF2-40B4-BE49-F238E27FC236}">
              <a16:creationId xmlns:a16="http://schemas.microsoft.com/office/drawing/2014/main" id="{D7965587-E570-4B48-87D3-23C52F9B8A91}"/>
            </a:ext>
          </a:extLst>
        </xdr:cNvPr>
        <xdr:cNvSpPr/>
      </xdr:nvSpPr>
      <xdr:spPr>
        <a:xfrm rot="1800000">
          <a:off x="7513474" y="4742150"/>
          <a:ext cx="198294"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132042</xdr:colOff>
      <xdr:row>8</xdr:row>
      <xdr:rowOff>56716</xdr:rowOff>
    </xdr:from>
    <xdr:to>
      <xdr:col>44</xdr:col>
      <xdr:colOff>149360</xdr:colOff>
      <xdr:row>9</xdr:row>
      <xdr:rowOff>74034</xdr:rowOff>
    </xdr:to>
    <xdr:sp macro="" textlink="">
      <xdr:nvSpPr>
        <xdr:cNvPr id="30" name="フローチャート: 結合子 29">
          <a:extLst>
            <a:ext uri="{FF2B5EF4-FFF2-40B4-BE49-F238E27FC236}">
              <a16:creationId xmlns:a16="http://schemas.microsoft.com/office/drawing/2014/main" id="{4384C944-0023-4DD2-8D8E-4D9E4CFA4025}"/>
            </a:ext>
          </a:extLst>
        </xdr:cNvPr>
        <xdr:cNvSpPr/>
      </xdr:nvSpPr>
      <xdr:spPr>
        <a:xfrm>
          <a:off x="7778019" y="1416193"/>
          <a:ext cx="207818"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132042</xdr:colOff>
      <xdr:row>9</xdr:row>
      <xdr:rowOff>143307</xdr:rowOff>
    </xdr:from>
    <xdr:to>
      <xdr:col>44</xdr:col>
      <xdr:colOff>149360</xdr:colOff>
      <xdr:row>10</xdr:row>
      <xdr:rowOff>160625</xdr:rowOff>
    </xdr:to>
    <xdr:sp macro="" textlink="">
      <xdr:nvSpPr>
        <xdr:cNvPr id="31" name="フローチャート: 結合子 30">
          <a:extLst>
            <a:ext uri="{FF2B5EF4-FFF2-40B4-BE49-F238E27FC236}">
              <a16:creationId xmlns:a16="http://schemas.microsoft.com/office/drawing/2014/main" id="{BDB0921F-E3A7-454D-B276-043ADF547681}"/>
            </a:ext>
          </a:extLst>
        </xdr:cNvPr>
        <xdr:cNvSpPr/>
      </xdr:nvSpPr>
      <xdr:spPr>
        <a:xfrm>
          <a:off x="7778019" y="1693284"/>
          <a:ext cx="207818"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11</xdr:row>
      <xdr:rowOff>56716</xdr:rowOff>
    </xdr:from>
    <xdr:to>
      <xdr:col>44</xdr:col>
      <xdr:colOff>181380</xdr:colOff>
      <xdr:row>12</xdr:row>
      <xdr:rowOff>74034</xdr:rowOff>
    </xdr:to>
    <xdr:sp macro="" textlink="">
      <xdr:nvSpPr>
        <xdr:cNvPr id="32" name="フローチャート: 結合子 31">
          <a:extLst>
            <a:ext uri="{FF2B5EF4-FFF2-40B4-BE49-F238E27FC236}">
              <a16:creationId xmlns:a16="http://schemas.microsoft.com/office/drawing/2014/main" id="{A9670216-B3C9-4FEE-B303-3AC9849EC53B}"/>
            </a:ext>
          </a:extLst>
        </xdr:cNvPr>
        <xdr:cNvSpPr/>
      </xdr:nvSpPr>
      <xdr:spPr>
        <a:xfrm rot="1800000">
          <a:off x="7805277" y="1987693"/>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12</xdr:row>
      <xdr:rowOff>143307</xdr:rowOff>
    </xdr:from>
    <xdr:to>
      <xdr:col>44</xdr:col>
      <xdr:colOff>181380</xdr:colOff>
      <xdr:row>13</xdr:row>
      <xdr:rowOff>160625</xdr:rowOff>
    </xdr:to>
    <xdr:sp macro="" textlink="">
      <xdr:nvSpPr>
        <xdr:cNvPr id="33" name="フローチャート: 結合子 32">
          <a:extLst>
            <a:ext uri="{FF2B5EF4-FFF2-40B4-BE49-F238E27FC236}">
              <a16:creationId xmlns:a16="http://schemas.microsoft.com/office/drawing/2014/main" id="{A2D4CBBB-89E3-4EB1-AB2E-A855DA602688}"/>
            </a:ext>
          </a:extLst>
        </xdr:cNvPr>
        <xdr:cNvSpPr/>
      </xdr:nvSpPr>
      <xdr:spPr>
        <a:xfrm rot="1800000">
          <a:off x="7805277" y="2264784"/>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14</xdr:row>
      <xdr:rowOff>39398</xdr:rowOff>
    </xdr:from>
    <xdr:to>
      <xdr:col>44</xdr:col>
      <xdr:colOff>181380</xdr:colOff>
      <xdr:row>15</xdr:row>
      <xdr:rowOff>56716</xdr:rowOff>
    </xdr:to>
    <xdr:sp macro="" textlink="">
      <xdr:nvSpPr>
        <xdr:cNvPr id="34" name="フローチャート: 結合子 33">
          <a:extLst>
            <a:ext uri="{FF2B5EF4-FFF2-40B4-BE49-F238E27FC236}">
              <a16:creationId xmlns:a16="http://schemas.microsoft.com/office/drawing/2014/main" id="{B43D878E-2F95-46AF-8CD9-37DE1CFEEF94}"/>
            </a:ext>
          </a:extLst>
        </xdr:cNvPr>
        <xdr:cNvSpPr/>
      </xdr:nvSpPr>
      <xdr:spPr>
        <a:xfrm rot="1800000">
          <a:off x="7805277" y="2541875"/>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15</xdr:row>
      <xdr:rowOff>125989</xdr:rowOff>
    </xdr:from>
    <xdr:to>
      <xdr:col>44</xdr:col>
      <xdr:colOff>181380</xdr:colOff>
      <xdr:row>16</xdr:row>
      <xdr:rowOff>143307</xdr:rowOff>
    </xdr:to>
    <xdr:sp macro="" textlink="">
      <xdr:nvSpPr>
        <xdr:cNvPr id="35" name="フローチャート: 結合子 34">
          <a:extLst>
            <a:ext uri="{FF2B5EF4-FFF2-40B4-BE49-F238E27FC236}">
              <a16:creationId xmlns:a16="http://schemas.microsoft.com/office/drawing/2014/main" id="{D3CA14E9-0090-4919-843D-0278286151E4}"/>
            </a:ext>
          </a:extLst>
        </xdr:cNvPr>
        <xdr:cNvSpPr/>
      </xdr:nvSpPr>
      <xdr:spPr>
        <a:xfrm rot="1800000">
          <a:off x="7805277" y="2818966"/>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17</xdr:row>
      <xdr:rowOff>18183</xdr:rowOff>
    </xdr:from>
    <xdr:to>
      <xdr:col>44</xdr:col>
      <xdr:colOff>181380</xdr:colOff>
      <xdr:row>18</xdr:row>
      <xdr:rowOff>30739</xdr:rowOff>
    </xdr:to>
    <xdr:sp macro="" textlink="">
      <xdr:nvSpPr>
        <xdr:cNvPr id="36" name="フローチャート: 結合子 35">
          <a:extLst>
            <a:ext uri="{FF2B5EF4-FFF2-40B4-BE49-F238E27FC236}">
              <a16:creationId xmlns:a16="http://schemas.microsoft.com/office/drawing/2014/main" id="{D58EB415-9E4F-4813-ACC9-C121D8E77261}"/>
            </a:ext>
          </a:extLst>
        </xdr:cNvPr>
        <xdr:cNvSpPr/>
      </xdr:nvSpPr>
      <xdr:spPr>
        <a:xfrm rot="1800000">
          <a:off x="7805277" y="3092160"/>
          <a:ext cx="212580"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18</xdr:row>
      <xdr:rowOff>104774</xdr:rowOff>
    </xdr:from>
    <xdr:to>
      <xdr:col>44</xdr:col>
      <xdr:colOff>181380</xdr:colOff>
      <xdr:row>19</xdr:row>
      <xdr:rowOff>122092</xdr:rowOff>
    </xdr:to>
    <xdr:sp macro="" textlink="">
      <xdr:nvSpPr>
        <xdr:cNvPr id="37" name="フローチャート: 結合子 36">
          <a:extLst>
            <a:ext uri="{FF2B5EF4-FFF2-40B4-BE49-F238E27FC236}">
              <a16:creationId xmlns:a16="http://schemas.microsoft.com/office/drawing/2014/main" id="{B1DE5213-CA41-4CC5-A1CD-4D86D602DB1C}"/>
            </a:ext>
          </a:extLst>
        </xdr:cNvPr>
        <xdr:cNvSpPr/>
      </xdr:nvSpPr>
      <xdr:spPr>
        <a:xfrm rot="1800000">
          <a:off x="7805277" y="3369251"/>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20</xdr:row>
      <xdr:rowOff>865</xdr:rowOff>
    </xdr:from>
    <xdr:to>
      <xdr:col>44</xdr:col>
      <xdr:colOff>181380</xdr:colOff>
      <xdr:row>21</xdr:row>
      <xdr:rowOff>18183</xdr:rowOff>
    </xdr:to>
    <xdr:sp macro="" textlink="">
      <xdr:nvSpPr>
        <xdr:cNvPr id="38" name="フローチャート: 結合子 37">
          <a:extLst>
            <a:ext uri="{FF2B5EF4-FFF2-40B4-BE49-F238E27FC236}">
              <a16:creationId xmlns:a16="http://schemas.microsoft.com/office/drawing/2014/main" id="{43D2595B-D964-4ABF-B7D0-7DEC385E942E}"/>
            </a:ext>
          </a:extLst>
        </xdr:cNvPr>
        <xdr:cNvSpPr/>
      </xdr:nvSpPr>
      <xdr:spPr>
        <a:xfrm rot="1800000">
          <a:off x="7805277" y="3646342"/>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21</xdr:row>
      <xdr:rowOff>87456</xdr:rowOff>
    </xdr:from>
    <xdr:to>
      <xdr:col>44</xdr:col>
      <xdr:colOff>181380</xdr:colOff>
      <xdr:row>22</xdr:row>
      <xdr:rowOff>104774</xdr:rowOff>
    </xdr:to>
    <xdr:sp macro="" textlink="">
      <xdr:nvSpPr>
        <xdr:cNvPr id="39" name="フローチャート: 結合子 38">
          <a:extLst>
            <a:ext uri="{FF2B5EF4-FFF2-40B4-BE49-F238E27FC236}">
              <a16:creationId xmlns:a16="http://schemas.microsoft.com/office/drawing/2014/main" id="{DB0C2374-AE3B-4FB3-8DAA-80B498ECE68B}"/>
            </a:ext>
          </a:extLst>
        </xdr:cNvPr>
        <xdr:cNvSpPr/>
      </xdr:nvSpPr>
      <xdr:spPr>
        <a:xfrm rot="1800000">
          <a:off x="7805277" y="3923433"/>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22</xdr:row>
      <xdr:rowOff>161491</xdr:rowOff>
    </xdr:from>
    <xdr:to>
      <xdr:col>44</xdr:col>
      <xdr:colOff>181380</xdr:colOff>
      <xdr:row>24</xdr:row>
      <xdr:rowOff>96115</xdr:rowOff>
    </xdr:to>
    <xdr:sp macro="" textlink="">
      <xdr:nvSpPr>
        <xdr:cNvPr id="40" name="フローチャート: 結合子 39">
          <a:extLst>
            <a:ext uri="{FF2B5EF4-FFF2-40B4-BE49-F238E27FC236}">
              <a16:creationId xmlns:a16="http://schemas.microsoft.com/office/drawing/2014/main" id="{5C2BFCA5-B0F6-49E9-BF4D-93E96516A80D}"/>
            </a:ext>
          </a:extLst>
        </xdr:cNvPr>
        <xdr:cNvSpPr/>
      </xdr:nvSpPr>
      <xdr:spPr>
        <a:xfrm rot="1800000">
          <a:off x="7805277" y="4187968"/>
          <a:ext cx="212580"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24</xdr:row>
      <xdr:rowOff>170150</xdr:rowOff>
    </xdr:from>
    <xdr:to>
      <xdr:col>44</xdr:col>
      <xdr:colOff>181380</xdr:colOff>
      <xdr:row>25</xdr:row>
      <xdr:rowOff>182706</xdr:rowOff>
    </xdr:to>
    <xdr:sp macro="" textlink="">
      <xdr:nvSpPr>
        <xdr:cNvPr id="41" name="フローチャート: 結合子 40">
          <a:extLst>
            <a:ext uri="{FF2B5EF4-FFF2-40B4-BE49-F238E27FC236}">
              <a16:creationId xmlns:a16="http://schemas.microsoft.com/office/drawing/2014/main" id="{4CF5F1B0-ADA8-4E23-9013-71A0F90E49CE}"/>
            </a:ext>
          </a:extLst>
        </xdr:cNvPr>
        <xdr:cNvSpPr/>
      </xdr:nvSpPr>
      <xdr:spPr>
        <a:xfrm rot="1800000">
          <a:off x="7805277" y="4465059"/>
          <a:ext cx="212580" cy="2030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159300</xdr:colOff>
      <xdr:row>26</xdr:row>
      <xdr:rowOff>66241</xdr:rowOff>
    </xdr:from>
    <xdr:to>
      <xdr:col>44</xdr:col>
      <xdr:colOff>181380</xdr:colOff>
      <xdr:row>27</xdr:row>
      <xdr:rowOff>83559</xdr:rowOff>
    </xdr:to>
    <xdr:sp macro="" textlink="">
      <xdr:nvSpPr>
        <xdr:cNvPr id="42" name="フローチャート: 結合子 41">
          <a:extLst>
            <a:ext uri="{FF2B5EF4-FFF2-40B4-BE49-F238E27FC236}">
              <a16:creationId xmlns:a16="http://schemas.microsoft.com/office/drawing/2014/main" id="{08092449-FC77-4486-98AD-2F28958C2773}"/>
            </a:ext>
          </a:extLst>
        </xdr:cNvPr>
        <xdr:cNvSpPr/>
      </xdr:nvSpPr>
      <xdr:spPr>
        <a:xfrm rot="1800000">
          <a:off x="7805277" y="4742150"/>
          <a:ext cx="212580" cy="207818"/>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228600</xdr:colOff>
      <xdr:row>10</xdr:row>
      <xdr:rowOff>95250</xdr:rowOff>
    </xdr:from>
    <xdr:to>
      <xdr:col>30</xdr:col>
      <xdr:colOff>161923</xdr:colOff>
      <xdr:row>11</xdr:row>
      <xdr:rowOff>67379</xdr:rowOff>
    </xdr:to>
    <xdr:sp macro="" textlink="">
      <xdr:nvSpPr>
        <xdr:cNvPr id="2" name="円/楕円 1">
          <a:extLst>
            <a:ext uri="{FF2B5EF4-FFF2-40B4-BE49-F238E27FC236}">
              <a16:creationId xmlns:a16="http://schemas.microsoft.com/office/drawing/2014/main" id="{335EE8F6-72CE-4958-B276-F4F45D699FAB}"/>
            </a:ext>
          </a:extLst>
        </xdr:cNvPr>
        <xdr:cNvSpPr/>
      </xdr:nvSpPr>
      <xdr:spPr>
        <a:xfrm>
          <a:off x="6191250" y="2381250"/>
          <a:ext cx="200023" cy="2007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61200" rtlCol="0" anchor="ctr"/>
        <a:lstStyle/>
        <a:p>
          <a:pPr algn="ctr"/>
          <a:r>
            <a:rPr kumimoji="1" lang="ja-JP" altLang="en-US" sz="1000">
              <a:solidFill>
                <a:schemeClr val="tx1"/>
              </a:solidFill>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30&#20250;&#35336;&#26908;&#26619;&#35506;/&#20196;&#21644;04&#24180;&#24230;/&#29289;&#21697;&#22865;&#32004;&#20418;/C&#12288;&#20837;&#26413;&#21442;&#21152;&#36039;&#26684;/a&#12288;&#20837;&#26413;&#21442;&#21152;&#36039;&#26684;&#32773;&#21517;&#31807;/&#9733;&#38651;&#23376;&#30003;&#35531;&#12471;&#12473;&#12486;&#12512;/RPA&#26908;&#35342;/&#12304;&#29289;&#21697;&#12305;&#20837;&#26413;&#21442;&#21152;&#30003;&#35531;&#26360;&#65288;RPA&#29992;&#65289;&#26412;&#30058;&#29872;&#22659;%20&#25968;&#24335;&#20462;&#27491;&#20013;&#65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30&#20250;&#35336;&#26908;&#26619;&#35506;/&#20196;&#21644;04&#24180;&#24230;/&#29289;&#21697;&#22865;&#32004;&#20418;/C&#12288;&#20837;&#26413;&#21442;&#21152;&#36039;&#26684;/a&#12288;&#20837;&#26413;&#21442;&#21152;&#36039;&#26684;&#32773;&#21517;&#31807;/&#9733;&#38651;&#23376;&#30003;&#35531;&#12471;&#12473;&#12486;&#12512;/RPA&#26908;&#35342;/&#12304;&#29289;&#21697;&#12305;&#20837;&#26413;&#21442;&#21152;&#30003;&#35531;&#26360;&#65288;&#29694;&#34892;&#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032;&#28511;&#30476;/buppindensh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289;&#21697;&#31561;&#28155;&#20184;&#26360;&#39006;&#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１号様式　別紙１"/>
      <sheetName val="第１号様式  別紙２"/>
      <sheetName val="第１号様式 別紙３"/>
      <sheetName val="第１号様式　別紙５"/>
      <sheetName val="第１号様式　別紙６"/>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第１号様式"/>
      <sheetName val="第１号様式　別紙１"/>
      <sheetName val="第１号様式  別紙２"/>
      <sheetName val="第１号様式 別紙３"/>
      <sheetName val="第１号様式　別紙４"/>
      <sheetName val="第１号様式　別紙５"/>
      <sheetName val="第１号様式　別紙６"/>
      <sheetName val="第１号様式　別紙７"/>
      <sheetName val="第１号様式　別紙８"/>
      <sheetName val="第１号様式　別紙９"/>
      <sheetName val="FAX連絡用紙"/>
      <sheetName val="第２号様式"/>
      <sheetName val="第３号様式"/>
    </sheetNames>
    <sheetDataSet>
      <sheetData sheetId="0"/>
      <sheetData sheetId="1">
        <row r="30">
          <cell r="H30"/>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第１号様式"/>
      <sheetName val="第１号様式　別紙１"/>
      <sheetName val="第１号様式  別紙２"/>
      <sheetName val="第１号様式 別紙３"/>
      <sheetName val="第１号様式　別紙４"/>
      <sheetName val="第１号様式　別紙５"/>
      <sheetName val="第１号様式　別紙６"/>
      <sheetName val="第１号様式　別紙７"/>
      <sheetName val="第１号様式　別紙８"/>
      <sheetName val="第１号様式　別紙９"/>
      <sheetName val="FAX連絡用紙"/>
      <sheetName val="第２号様式"/>
      <sheetName val="第３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第１号様式"/>
      <sheetName val="第１号様式　別紙１"/>
      <sheetName val="第１号様式  別紙２"/>
      <sheetName val="第１号様式 別紙３"/>
      <sheetName val="第１号様式　別紙４"/>
      <sheetName val="第１号様式　別紙５"/>
      <sheetName val="第１号様式　別紙６"/>
      <sheetName val="第１号様式　別紙７"/>
      <sheetName val="第１号様式　別紙８"/>
      <sheetName val="FAX連絡用紙"/>
      <sheetName val="第２号様式"/>
      <sheetName val="第３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別紙７"/>
      <sheetName val="別紙８"/>
      <sheetName val="別紙９"/>
      <sheetName val="FAX連絡用紙"/>
    </sheetNames>
    <sheetDataSet>
      <sheetData sheetId="0">
        <row r="1">
          <cell r="I1" t="str">
            <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67900-1AC9-493D-879E-1C788B03D160}">
  <dimension ref="A1:R46"/>
  <sheetViews>
    <sheetView showGridLines="0" tabSelected="1" workbookViewId="0"/>
  </sheetViews>
  <sheetFormatPr defaultRowHeight="13.5"/>
  <cols>
    <col min="1" max="18" width="5" style="113" customWidth="1"/>
    <col min="19" max="256" width="9" style="278"/>
    <col min="257" max="274" width="5" style="278" customWidth="1"/>
    <col min="275" max="512" width="9" style="278"/>
    <col min="513" max="530" width="5" style="278" customWidth="1"/>
    <col min="531" max="768" width="9" style="278"/>
    <col min="769" max="786" width="5" style="278" customWidth="1"/>
    <col min="787" max="1024" width="9" style="278"/>
    <col min="1025" max="1042" width="5" style="278" customWidth="1"/>
    <col min="1043" max="1280" width="9" style="278"/>
    <col min="1281" max="1298" width="5" style="278" customWidth="1"/>
    <col min="1299" max="1536" width="9" style="278"/>
    <col min="1537" max="1554" width="5" style="278" customWidth="1"/>
    <col min="1555" max="1792" width="9" style="278"/>
    <col min="1793" max="1810" width="5" style="278" customWidth="1"/>
    <col min="1811" max="2048" width="9" style="278"/>
    <col min="2049" max="2066" width="5" style="278" customWidth="1"/>
    <col min="2067" max="2304" width="9" style="278"/>
    <col min="2305" max="2322" width="5" style="278" customWidth="1"/>
    <col min="2323" max="2560" width="9" style="278"/>
    <col min="2561" max="2578" width="5" style="278" customWidth="1"/>
    <col min="2579" max="2816" width="9" style="278"/>
    <col min="2817" max="2834" width="5" style="278" customWidth="1"/>
    <col min="2835" max="3072" width="9" style="278"/>
    <col min="3073" max="3090" width="5" style="278" customWidth="1"/>
    <col min="3091" max="3328" width="9" style="278"/>
    <col min="3329" max="3346" width="5" style="278" customWidth="1"/>
    <col min="3347" max="3584" width="9" style="278"/>
    <col min="3585" max="3602" width="5" style="278" customWidth="1"/>
    <col min="3603" max="3840" width="9" style="278"/>
    <col min="3841" max="3858" width="5" style="278" customWidth="1"/>
    <col min="3859" max="4096" width="9" style="278"/>
    <col min="4097" max="4114" width="5" style="278" customWidth="1"/>
    <col min="4115" max="4352" width="9" style="278"/>
    <col min="4353" max="4370" width="5" style="278" customWidth="1"/>
    <col min="4371" max="4608" width="9" style="278"/>
    <col min="4609" max="4626" width="5" style="278" customWidth="1"/>
    <col min="4627" max="4864" width="9" style="278"/>
    <col min="4865" max="4882" width="5" style="278" customWidth="1"/>
    <col min="4883" max="5120" width="9" style="278"/>
    <col min="5121" max="5138" width="5" style="278" customWidth="1"/>
    <col min="5139" max="5376" width="9" style="278"/>
    <col min="5377" max="5394" width="5" style="278" customWidth="1"/>
    <col min="5395" max="5632" width="9" style="278"/>
    <col min="5633" max="5650" width="5" style="278" customWidth="1"/>
    <col min="5651" max="5888" width="9" style="278"/>
    <col min="5889" max="5906" width="5" style="278" customWidth="1"/>
    <col min="5907" max="6144" width="9" style="278"/>
    <col min="6145" max="6162" width="5" style="278" customWidth="1"/>
    <col min="6163" max="6400" width="9" style="278"/>
    <col min="6401" max="6418" width="5" style="278" customWidth="1"/>
    <col min="6419" max="6656" width="9" style="278"/>
    <col min="6657" max="6674" width="5" style="278" customWidth="1"/>
    <col min="6675" max="6912" width="9" style="278"/>
    <col min="6913" max="6930" width="5" style="278" customWidth="1"/>
    <col min="6931" max="7168" width="9" style="278"/>
    <col min="7169" max="7186" width="5" style="278" customWidth="1"/>
    <col min="7187" max="7424" width="9" style="278"/>
    <col min="7425" max="7442" width="5" style="278" customWidth="1"/>
    <col min="7443" max="7680" width="9" style="278"/>
    <col min="7681" max="7698" width="5" style="278" customWidth="1"/>
    <col min="7699" max="7936" width="9" style="278"/>
    <col min="7937" max="7954" width="5" style="278" customWidth="1"/>
    <col min="7955" max="8192" width="9" style="278"/>
    <col min="8193" max="8210" width="5" style="278" customWidth="1"/>
    <col min="8211" max="8448" width="9" style="278"/>
    <col min="8449" max="8466" width="5" style="278" customWidth="1"/>
    <col min="8467" max="8704" width="9" style="278"/>
    <col min="8705" max="8722" width="5" style="278" customWidth="1"/>
    <col min="8723" max="8960" width="9" style="278"/>
    <col min="8961" max="8978" width="5" style="278" customWidth="1"/>
    <col min="8979" max="9216" width="9" style="278"/>
    <col min="9217" max="9234" width="5" style="278" customWidth="1"/>
    <col min="9235" max="9472" width="9" style="278"/>
    <col min="9473" max="9490" width="5" style="278" customWidth="1"/>
    <col min="9491" max="9728" width="9" style="278"/>
    <col min="9729" max="9746" width="5" style="278" customWidth="1"/>
    <col min="9747" max="9984" width="9" style="278"/>
    <col min="9985" max="10002" width="5" style="278" customWidth="1"/>
    <col min="10003" max="10240" width="9" style="278"/>
    <col min="10241" max="10258" width="5" style="278" customWidth="1"/>
    <col min="10259" max="10496" width="9" style="278"/>
    <col min="10497" max="10514" width="5" style="278" customWidth="1"/>
    <col min="10515" max="10752" width="9" style="278"/>
    <col min="10753" max="10770" width="5" style="278" customWidth="1"/>
    <col min="10771" max="11008" width="9" style="278"/>
    <col min="11009" max="11026" width="5" style="278" customWidth="1"/>
    <col min="11027" max="11264" width="9" style="278"/>
    <col min="11265" max="11282" width="5" style="278" customWidth="1"/>
    <col min="11283" max="11520" width="9" style="278"/>
    <col min="11521" max="11538" width="5" style="278" customWidth="1"/>
    <col min="11539" max="11776" width="9" style="278"/>
    <col min="11777" max="11794" width="5" style="278" customWidth="1"/>
    <col min="11795" max="12032" width="9" style="278"/>
    <col min="12033" max="12050" width="5" style="278" customWidth="1"/>
    <col min="12051" max="12288" width="9" style="278"/>
    <col min="12289" max="12306" width="5" style="278" customWidth="1"/>
    <col min="12307" max="12544" width="9" style="278"/>
    <col min="12545" max="12562" width="5" style="278" customWidth="1"/>
    <col min="12563" max="12800" width="9" style="278"/>
    <col min="12801" max="12818" width="5" style="278" customWidth="1"/>
    <col min="12819" max="13056" width="9" style="278"/>
    <col min="13057" max="13074" width="5" style="278" customWidth="1"/>
    <col min="13075" max="13312" width="9" style="278"/>
    <col min="13313" max="13330" width="5" style="278" customWidth="1"/>
    <col min="13331" max="13568" width="9" style="278"/>
    <col min="13569" max="13586" width="5" style="278" customWidth="1"/>
    <col min="13587" max="13824" width="9" style="278"/>
    <col min="13825" max="13842" width="5" style="278" customWidth="1"/>
    <col min="13843" max="14080" width="9" style="278"/>
    <col min="14081" max="14098" width="5" style="278" customWidth="1"/>
    <col min="14099" max="14336" width="9" style="278"/>
    <col min="14337" max="14354" width="5" style="278" customWidth="1"/>
    <col min="14355" max="14592" width="9" style="278"/>
    <col min="14593" max="14610" width="5" style="278" customWidth="1"/>
    <col min="14611" max="14848" width="9" style="278"/>
    <col min="14849" max="14866" width="5" style="278" customWidth="1"/>
    <col min="14867" max="15104" width="9" style="278"/>
    <col min="15105" max="15122" width="5" style="278" customWidth="1"/>
    <col min="15123" max="15360" width="9" style="278"/>
    <col min="15361" max="15378" width="5" style="278" customWidth="1"/>
    <col min="15379" max="15616" width="9" style="278"/>
    <col min="15617" max="15634" width="5" style="278" customWidth="1"/>
    <col min="15635" max="15872" width="9" style="278"/>
    <col min="15873" max="15890" width="5" style="278" customWidth="1"/>
    <col min="15891" max="16128" width="9" style="278"/>
    <col min="16129" max="16146" width="5" style="278" customWidth="1"/>
    <col min="16147" max="16384" width="9" style="278"/>
  </cols>
  <sheetData>
    <row r="1" spans="1:18" ht="18.75" customHeight="1">
      <c r="A1" s="277"/>
      <c r="B1" s="277"/>
      <c r="C1" s="277"/>
      <c r="D1" s="277"/>
    </row>
    <row r="2" spans="1:18" ht="18.75" customHeight="1">
      <c r="A2" s="279"/>
      <c r="B2" s="379" t="s">
        <v>820</v>
      </c>
      <c r="C2" s="379"/>
      <c r="D2" s="379"/>
      <c r="E2" s="379"/>
      <c r="F2" s="379"/>
      <c r="G2" s="379"/>
      <c r="H2" s="379"/>
      <c r="I2" s="379"/>
      <c r="J2" s="379"/>
      <c r="K2" s="379"/>
      <c r="L2" s="379"/>
      <c r="M2" s="379"/>
      <c r="N2" s="379"/>
      <c r="O2" s="379"/>
      <c r="P2" s="379"/>
      <c r="Q2" s="379"/>
    </row>
    <row r="3" spans="1:18" ht="18.75" customHeight="1">
      <c r="A3" s="279"/>
      <c r="B3" s="379" t="s">
        <v>804</v>
      </c>
      <c r="C3" s="379"/>
      <c r="D3" s="379"/>
      <c r="E3" s="379"/>
      <c r="F3" s="379"/>
      <c r="G3" s="379"/>
      <c r="H3" s="379"/>
      <c r="I3" s="379"/>
      <c r="J3" s="379"/>
      <c r="K3" s="379"/>
      <c r="L3" s="379"/>
      <c r="M3" s="379"/>
      <c r="N3" s="379"/>
      <c r="O3" s="379"/>
      <c r="P3" s="379"/>
      <c r="Q3" s="379"/>
    </row>
    <row r="4" spans="1:18" ht="18.75" customHeight="1">
      <c r="A4" s="280"/>
      <c r="B4" s="280"/>
      <c r="C4" s="280"/>
      <c r="D4" s="280"/>
    </row>
    <row r="5" spans="1:18" ht="18.75" customHeight="1">
      <c r="A5" s="280"/>
      <c r="B5" s="280"/>
      <c r="C5" s="280"/>
      <c r="D5" s="280"/>
      <c r="R5" s="281" t="s">
        <v>805</v>
      </c>
    </row>
    <row r="6" spans="1:18" ht="18.75" customHeight="1">
      <c r="A6" s="280"/>
      <c r="B6" s="280"/>
      <c r="C6" s="280"/>
      <c r="D6" s="280"/>
      <c r="R6" s="282"/>
    </row>
    <row r="7" spans="1:18" s="285" customFormat="1" ht="18.75" customHeight="1">
      <c r="A7" s="283"/>
      <c r="B7" s="284" t="s">
        <v>806</v>
      </c>
      <c r="C7" s="284"/>
      <c r="D7" s="284"/>
      <c r="E7" s="284"/>
      <c r="F7" s="284"/>
      <c r="G7" s="284"/>
      <c r="H7" s="284"/>
      <c r="I7" s="284"/>
      <c r="J7" s="284"/>
      <c r="K7" s="284"/>
      <c r="L7" s="284"/>
      <c r="M7" s="284"/>
      <c r="N7" s="284"/>
      <c r="O7" s="284"/>
      <c r="P7" s="284"/>
      <c r="Q7" s="284"/>
      <c r="R7" s="284"/>
    </row>
    <row r="8" spans="1:18" s="285" customFormat="1" ht="3.75" customHeight="1">
      <c r="A8" s="283"/>
      <c r="B8" s="284"/>
      <c r="C8" s="284"/>
      <c r="D8" s="284"/>
      <c r="E8" s="284"/>
      <c r="F8" s="284"/>
      <c r="G8" s="284"/>
      <c r="H8" s="284"/>
      <c r="I8" s="284"/>
      <c r="J8" s="284"/>
      <c r="K8" s="284"/>
      <c r="L8" s="284"/>
      <c r="M8" s="284"/>
      <c r="N8" s="284"/>
      <c r="O8" s="284"/>
      <c r="P8" s="284"/>
      <c r="Q8" s="284"/>
      <c r="R8" s="284"/>
    </row>
    <row r="9" spans="1:18" ht="45" customHeight="1">
      <c r="A9" s="280"/>
      <c r="B9" s="380" t="s">
        <v>807</v>
      </c>
      <c r="C9" s="381"/>
      <c r="D9" s="381"/>
      <c r="E9" s="382"/>
      <c r="F9" s="375" t="s">
        <v>1007</v>
      </c>
      <c r="G9" s="376"/>
      <c r="H9" s="376"/>
      <c r="I9" s="376"/>
      <c r="J9" s="376"/>
      <c r="K9" s="376"/>
      <c r="L9" s="376"/>
      <c r="M9" s="376"/>
      <c r="N9" s="376"/>
      <c r="O9" s="376"/>
      <c r="P9" s="376"/>
      <c r="Q9" s="377"/>
    </row>
    <row r="10" spans="1:18" ht="45" customHeight="1">
      <c r="A10" s="283"/>
      <c r="B10" s="374" t="s">
        <v>808</v>
      </c>
      <c r="C10" s="374"/>
      <c r="D10" s="374"/>
      <c r="E10" s="374"/>
      <c r="F10" s="375" t="s">
        <v>821</v>
      </c>
      <c r="G10" s="376"/>
      <c r="H10" s="376"/>
      <c r="I10" s="376"/>
      <c r="J10" s="376"/>
      <c r="K10" s="376"/>
      <c r="L10" s="376"/>
      <c r="M10" s="376"/>
      <c r="N10" s="376"/>
      <c r="O10" s="376"/>
      <c r="P10" s="376"/>
      <c r="Q10" s="377"/>
    </row>
    <row r="11" spans="1:18" ht="82.5" customHeight="1">
      <c r="A11" s="283"/>
      <c r="B11" s="374" t="s">
        <v>809</v>
      </c>
      <c r="C11" s="374"/>
      <c r="D11" s="374"/>
      <c r="E11" s="374"/>
      <c r="F11" s="375" t="s">
        <v>810</v>
      </c>
      <c r="G11" s="376"/>
      <c r="H11" s="376"/>
      <c r="I11" s="376"/>
      <c r="J11" s="376"/>
      <c r="K11" s="376"/>
      <c r="L11" s="376"/>
      <c r="M11" s="376"/>
      <c r="N11" s="376"/>
      <c r="O11" s="376"/>
      <c r="P11" s="376"/>
      <c r="Q11" s="377"/>
    </row>
    <row r="12" spans="1:18" ht="85.5" customHeight="1">
      <c r="A12" s="283"/>
      <c r="B12" s="374" t="s">
        <v>811</v>
      </c>
      <c r="C12" s="374"/>
      <c r="D12" s="374"/>
      <c r="E12" s="374"/>
      <c r="F12" s="375" t="s">
        <v>1002</v>
      </c>
      <c r="G12" s="376"/>
      <c r="H12" s="376"/>
      <c r="I12" s="376"/>
      <c r="J12" s="376"/>
      <c r="K12" s="376"/>
      <c r="L12" s="376"/>
      <c r="M12" s="376"/>
      <c r="N12" s="376"/>
      <c r="O12" s="376"/>
      <c r="P12" s="376"/>
      <c r="Q12" s="377"/>
    </row>
    <row r="13" spans="1:18" ht="18.75" customHeight="1">
      <c r="B13" s="284"/>
      <c r="C13" s="284"/>
    </row>
    <row r="14" spans="1:18" ht="18.75" customHeight="1">
      <c r="B14" s="284" t="s">
        <v>812</v>
      </c>
    </row>
    <row r="15" spans="1:18" ht="18.75" customHeight="1">
      <c r="B15" s="113" t="s">
        <v>813</v>
      </c>
    </row>
    <row r="16" spans="1:18" ht="18.75" customHeight="1"/>
    <row r="17" spans="2:17" ht="18.75" customHeight="1">
      <c r="B17" s="284" t="s">
        <v>814</v>
      </c>
    </row>
    <row r="18" spans="2:17" ht="18.75" customHeight="1">
      <c r="B18" s="113" t="s">
        <v>815</v>
      </c>
    </row>
    <row r="19" spans="2:17" ht="18.75" customHeight="1">
      <c r="B19" s="113" t="s">
        <v>822</v>
      </c>
    </row>
    <row r="20" spans="2:17" ht="18.75" customHeight="1"/>
    <row r="21" spans="2:17" ht="18.75" customHeight="1">
      <c r="B21" s="284" t="s">
        <v>816</v>
      </c>
    </row>
    <row r="22" spans="2:17" ht="33.75" customHeight="1">
      <c r="B22" s="378" t="s">
        <v>817</v>
      </c>
      <c r="C22" s="378"/>
      <c r="D22" s="378"/>
      <c r="E22" s="378"/>
      <c r="F22" s="378"/>
      <c r="G22" s="378"/>
      <c r="H22" s="378"/>
      <c r="I22" s="378"/>
      <c r="J22" s="378"/>
      <c r="K22" s="378"/>
      <c r="L22" s="378"/>
      <c r="M22" s="378"/>
      <c r="N22" s="378"/>
      <c r="O22" s="378"/>
      <c r="P22" s="378"/>
      <c r="Q22" s="378"/>
    </row>
    <row r="23" spans="2:17" ht="18.75" customHeight="1"/>
    <row r="24" spans="2:17" ht="18.75" customHeight="1">
      <c r="B24" s="284" t="s">
        <v>818</v>
      </c>
    </row>
    <row r="25" spans="2:17" ht="18.75" customHeight="1">
      <c r="B25" s="113" t="s">
        <v>819</v>
      </c>
    </row>
    <row r="26" spans="2:17" ht="18.75" customHeight="1"/>
    <row r="27" spans="2:17" ht="18.75" customHeight="1"/>
    <row r="28" spans="2:17" ht="18.75" customHeight="1"/>
    <row r="29" spans="2:17" ht="18.75" customHeight="1"/>
    <row r="30" spans="2:17" ht="18.75" customHeight="1"/>
    <row r="31" spans="2:17" ht="18.75" customHeight="1"/>
    <row r="32" spans="2:1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sheetData>
  <sheetProtection selectLockedCells="1"/>
  <mergeCells count="11">
    <mergeCell ref="B2:Q2"/>
    <mergeCell ref="B3:Q3"/>
    <mergeCell ref="B9:E9"/>
    <mergeCell ref="F9:Q9"/>
    <mergeCell ref="B10:E10"/>
    <mergeCell ref="F10:Q10"/>
    <mergeCell ref="B11:E11"/>
    <mergeCell ref="F11:Q11"/>
    <mergeCell ref="B12:E12"/>
    <mergeCell ref="F12:Q12"/>
    <mergeCell ref="B22:Q22"/>
  </mergeCells>
  <phoneticPr fontId="2"/>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4AA7B-D708-48A3-9371-31E1B9078BFF}">
  <dimension ref="A1:AF34"/>
  <sheetViews>
    <sheetView showGridLines="0" view="pageBreakPreview" zoomScaleNormal="100" zoomScaleSheetLayoutView="100" workbookViewId="0">
      <selection activeCell="V35" sqref="V35"/>
    </sheetView>
  </sheetViews>
  <sheetFormatPr defaultColWidth="9" defaultRowHeight="13.5"/>
  <cols>
    <col min="1" max="23" width="2.625" style="2" customWidth="1"/>
    <col min="24" max="25" width="0.625" style="2" customWidth="1"/>
    <col min="26" max="26" width="7.875" style="2" customWidth="1"/>
    <col min="27" max="27" width="2.625" style="2" customWidth="1"/>
    <col min="28" max="28" width="3.5" style="2" bestFit="1" customWidth="1"/>
    <col min="29" max="29" width="2.625" style="2" customWidth="1"/>
    <col min="30" max="30" width="3.5" style="2" bestFit="1" customWidth="1"/>
    <col min="31" max="37" width="2.625" style="2" customWidth="1"/>
    <col min="38" max="16384" width="9" style="2"/>
  </cols>
  <sheetData>
    <row r="1" spans="1:32" ht="18" customHeight="1">
      <c r="A1" s="1" t="s">
        <v>880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18" customHeight="1">
      <c r="A2" s="654" t="s">
        <v>881</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row>
    <row r="3" spans="1:32" ht="18"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3"/>
      <c r="Z3" s="344"/>
      <c r="AA3" s="342" t="s">
        <v>226</v>
      </c>
      <c r="AB3" s="344"/>
      <c r="AC3" s="342" t="s">
        <v>215</v>
      </c>
      <c r="AD3" s="344"/>
      <c r="AE3" s="342" t="s">
        <v>216</v>
      </c>
      <c r="AF3" s="342"/>
    </row>
    <row r="4" spans="1:32" ht="18"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3"/>
      <c r="AB4" s="342"/>
      <c r="AC4" s="342"/>
      <c r="AD4" s="342"/>
      <c r="AE4" s="342"/>
      <c r="AF4" s="342"/>
    </row>
    <row r="5" spans="1:32" ht="18" customHeight="1">
      <c r="A5" s="342" t="s">
        <v>943</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row>
    <row r="6" spans="1:32" ht="18" customHeight="1">
      <c r="A6" s="342"/>
      <c r="B6" s="342"/>
      <c r="C6" s="342"/>
      <c r="D6" s="342"/>
      <c r="E6" s="342"/>
      <c r="F6" s="342"/>
      <c r="G6" s="342"/>
      <c r="H6" s="342"/>
      <c r="I6" s="342"/>
      <c r="J6" s="342"/>
      <c r="K6" s="342"/>
      <c r="L6" s="342"/>
      <c r="M6" s="342"/>
      <c r="N6" s="342"/>
      <c r="O6" s="342"/>
      <c r="P6" s="342"/>
      <c r="Q6" s="342"/>
      <c r="R6" s="342"/>
      <c r="S6" s="342"/>
      <c r="T6" s="342"/>
      <c r="U6" s="342"/>
      <c r="V6" s="957"/>
      <c r="W6" s="957"/>
      <c r="X6" s="957"/>
      <c r="Y6" s="957"/>
      <c r="Z6" s="957"/>
      <c r="AA6" s="957"/>
      <c r="AB6" s="957"/>
      <c r="AC6" s="957"/>
      <c r="AD6" s="957"/>
      <c r="AE6" s="957"/>
      <c r="AF6" s="342"/>
    </row>
    <row r="7" spans="1:32" ht="18" customHeight="1">
      <c r="A7" s="342"/>
      <c r="B7" s="342"/>
      <c r="C7" s="342"/>
      <c r="D7" s="342"/>
      <c r="E7" s="342"/>
      <c r="F7" s="342"/>
      <c r="G7" s="342"/>
      <c r="H7" s="342"/>
      <c r="I7" s="342"/>
      <c r="J7" s="342"/>
      <c r="K7" s="342"/>
      <c r="L7" s="342"/>
      <c r="M7" s="342"/>
      <c r="N7" s="342" t="s">
        <v>882</v>
      </c>
      <c r="O7" s="342"/>
      <c r="Q7" s="342"/>
      <c r="R7" s="342"/>
      <c r="S7" s="342"/>
      <c r="T7" s="958"/>
      <c r="U7" s="958"/>
      <c r="V7" s="958"/>
      <c r="W7" s="958"/>
      <c r="X7" s="958"/>
      <c r="Y7" s="958"/>
      <c r="Z7" s="958"/>
      <c r="AA7" s="958"/>
      <c r="AB7" s="958"/>
      <c r="AC7" s="958"/>
      <c r="AD7" s="958"/>
      <c r="AE7" s="958"/>
      <c r="AF7" s="342"/>
    </row>
    <row r="8" spans="1:32" ht="18" customHeight="1">
      <c r="A8" s="342"/>
      <c r="B8" s="342"/>
      <c r="C8" s="342"/>
      <c r="D8" s="342"/>
      <c r="E8" s="342"/>
      <c r="F8" s="342"/>
      <c r="G8" s="342"/>
      <c r="H8" s="342"/>
      <c r="I8" s="342"/>
      <c r="J8" s="342"/>
      <c r="K8" s="342"/>
      <c r="L8" s="342"/>
      <c r="M8" s="342"/>
      <c r="N8" s="342"/>
      <c r="O8" s="342"/>
      <c r="Q8" s="342"/>
      <c r="R8" s="342"/>
      <c r="S8" s="342"/>
      <c r="T8" s="958"/>
      <c r="U8" s="958"/>
      <c r="V8" s="958"/>
      <c r="W8" s="958"/>
      <c r="X8" s="958"/>
      <c r="Y8" s="958"/>
      <c r="Z8" s="958"/>
      <c r="AA8" s="958"/>
      <c r="AB8" s="958"/>
      <c r="AC8" s="958"/>
      <c r="AD8" s="958"/>
      <c r="AE8" s="958"/>
      <c r="AF8" s="342"/>
    </row>
    <row r="9" spans="1:32" ht="18" customHeight="1">
      <c r="A9" s="342"/>
      <c r="B9" s="342"/>
      <c r="C9" s="342"/>
      <c r="D9" s="342"/>
      <c r="E9" s="342"/>
      <c r="F9" s="342"/>
      <c r="G9" s="342"/>
      <c r="H9" s="342"/>
      <c r="I9" s="342"/>
      <c r="J9" s="342"/>
      <c r="K9" s="342"/>
      <c r="L9" s="342"/>
      <c r="M9" s="342"/>
      <c r="N9" s="342" t="s">
        <v>883</v>
      </c>
      <c r="O9" s="342"/>
      <c r="Q9" s="342"/>
      <c r="R9" s="342"/>
      <c r="S9" s="342"/>
      <c r="T9" s="958"/>
      <c r="U9" s="958"/>
      <c r="V9" s="958"/>
      <c r="W9" s="958"/>
      <c r="X9" s="958"/>
      <c r="Y9" s="958"/>
      <c r="Z9" s="958"/>
      <c r="AA9" s="958"/>
      <c r="AB9" s="958"/>
      <c r="AC9" s="958"/>
      <c r="AD9" s="958"/>
      <c r="AE9" s="958"/>
      <c r="AF9" s="342"/>
    </row>
    <row r="10" spans="1:32" ht="18" customHeight="1">
      <c r="A10" s="342"/>
      <c r="B10" s="342"/>
      <c r="C10" s="342"/>
      <c r="D10" s="342"/>
      <c r="E10" s="342"/>
      <c r="F10" s="342"/>
      <c r="G10" s="342"/>
      <c r="H10" s="342"/>
      <c r="I10" s="342"/>
      <c r="J10" s="342"/>
      <c r="K10" s="342"/>
      <c r="L10" s="342"/>
      <c r="M10" s="342"/>
      <c r="N10" s="342"/>
      <c r="O10" s="342"/>
      <c r="Q10" s="342"/>
      <c r="R10" s="342"/>
      <c r="S10" s="342"/>
      <c r="T10" s="958"/>
      <c r="U10" s="958"/>
      <c r="V10" s="958"/>
      <c r="W10" s="958"/>
      <c r="X10" s="958"/>
      <c r="Y10" s="958"/>
      <c r="Z10" s="958"/>
      <c r="AA10" s="958"/>
      <c r="AB10" s="958"/>
      <c r="AC10" s="958"/>
      <c r="AD10" s="958"/>
      <c r="AE10" s="958"/>
      <c r="AF10" s="342"/>
    </row>
    <row r="11" spans="1:32" ht="18" customHeight="1">
      <c r="A11" s="342"/>
      <c r="B11" s="342"/>
      <c r="C11" s="342"/>
      <c r="D11" s="342"/>
      <c r="E11" s="342"/>
      <c r="F11" s="342"/>
      <c r="G11" s="342"/>
      <c r="H11" s="342"/>
      <c r="I11" s="342"/>
      <c r="J11" s="342"/>
      <c r="K11" s="342"/>
      <c r="L11" s="342"/>
      <c r="M11" s="342"/>
      <c r="N11" s="342" t="s">
        <v>884</v>
      </c>
      <c r="O11" s="342"/>
      <c r="Q11" s="342"/>
      <c r="R11" s="342"/>
      <c r="S11" s="342"/>
      <c r="T11" s="958"/>
      <c r="U11" s="958"/>
      <c r="V11" s="958"/>
      <c r="W11" s="958"/>
      <c r="X11" s="958"/>
      <c r="Y11" s="958"/>
      <c r="Z11" s="958"/>
      <c r="AA11" s="958"/>
      <c r="AB11" s="958"/>
      <c r="AC11" s="958"/>
      <c r="AD11" s="958"/>
      <c r="AE11" s="958"/>
      <c r="AF11" s="342"/>
    </row>
    <row r="12" spans="1:32" ht="18" customHeight="1">
      <c r="A12" s="342"/>
      <c r="B12" s="342"/>
      <c r="C12" s="342"/>
      <c r="D12" s="342"/>
      <c r="E12" s="342"/>
      <c r="F12" s="342"/>
      <c r="G12" s="342"/>
      <c r="H12" s="342"/>
      <c r="I12" s="342"/>
      <c r="J12" s="342"/>
      <c r="K12" s="342"/>
      <c r="L12" s="342"/>
      <c r="M12" s="342"/>
      <c r="N12" s="342"/>
      <c r="O12" s="342"/>
      <c r="P12" s="342"/>
      <c r="Q12" s="342"/>
      <c r="R12" s="342"/>
      <c r="S12" s="342"/>
      <c r="T12" s="958"/>
      <c r="U12" s="958"/>
      <c r="V12" s="958"/>
      <c r="W12" s="958"/>
      <c r="X12" s="958"/>
      <c r="Y12" s="958"/>
      <c r="Z12" s="958"/>
      <c r="AA12" s="958"/>
      <c r="AB12" s="958"/>
      <c r="AC12" s="958"/>
      <c r="AD12" s="958"/>
      <c r="AE12" s="958"/>
      <c r="AF12" s="342"/>
    </row>
    <row r="13" spans="1:32" ht="18" customHeigh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row>
    <row r="14" spans="1:32" ht="18"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row>
    <row r="15" spans="1:32" ht="18" customHeight="1">
      <c r="A15" s="342" t="s">
        <v>885</v>
      </c>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row>
    <row r="16" spans="1:32" ht="18" customHeight="1">
      <c r="A16" s="342" t="s">
        <v>886</v>
      </c>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row>
    <row r="17" spans="1:32" ht="18" customHeight="1">
      <c r="A17" s="342" t="s">
        <v>887</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row>
    <row r="18" spans="1:32" ht="18" customHeight="1">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row>
    <row r="19" spans="1:32" ht="18" customHeight="1">
      <c r="A19" s="342" t="s">
        <v>888</v>
      </c>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row>
    <row r="20" spans="1:32" ht="18" customHeight="1">
      <c r="A20" s="342" t="s">
        <v>889</v>
      </c>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row>
    <row r="21" spans="1:32" ht="18" customHeight="1">
      <c r="A21" s="342" t="s">
        <v>890</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row>
    <row r="22" spans="1:32" ht="18" customHeight="1">
      <c r="A22" s="342" t="s">
        <v>891</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row>
    <row r="23" spans="1:32" ht="18" customHeight="1">
      <c r="A23" s="342" t="s">
        <v>892</v>
      </c>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row>
    <row r="24" spans="1:32" ht="18" customHeight="1">
      <c r="A24" s="342" t="s">
        <v>893</v>
      </c>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row>
    <row r="25" spans="1:32" ht="18" customHeight="1">
      <c r="A25" s="342" t="s">
        <v>894</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row>
    <row r="26" spans="1:32" ht="18" customHeight="1">
      <c r="A26" s="342" t="s">
        <v>895</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row>
    <row r="27" spans="1:32" ht="18" customHeight="1">
      <c r="A27" s="342" t="s">
        <v>896</v>
      </c>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row>
    <row r="28" spans="1:32" ht="18" customHeight="1">
      <c r="A28" s="342" t="s">
        <v>897</v>
      </c>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row>
    <row r="29" spans="1:32" ht="18" customHeight="1">
      <c r="A29" s="342" t="s">
        <v>898</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row>
    <row r="30" spans="1:32" ht="18" customHeight="1">
      <c r="A30" s="342" t="s">
        <v>899</v>
      </c>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row>
    <row r="31" spans="1:32" ht="18" customHeight="1">
      <c r="A31" s="342" t="s">
        <v>900</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row>
    <row r="32" spans="1:32" ht="18" customHeight="1">
      <c r="A32" s="342" t="s">
        <v>901</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row>
    <row r="33" spans="1:32" ht="14.25">
      <c r="A33" s="342"/>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row>
    <row r="34" spans="1:32" ht="14.25">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row>
  </sheetData>
  <sheetProtection selectLockedCells="1"/>
  <mergeCells count="5">
    <mergeCell ref="A2:AF2"/>
    <mergeCell ref="V6:AE6"/>
    <mergeCell ref="T7:AE8"/>
    <mergeCell ref="T9:AE10"/>
    <mergeCell ref="T11:AE12"/>
  </mergeCells>
  <phoneticPr fontId="2"/>
  <conditionalFormatting sqref="Z3 AB3 AD3">
    <cfRule type="cellIs" dxfId="25" priority="2" stopIfTrue="1" operator="notEqual">
      <formula>""</formula>
    </cfRule>
  </conditionalFormatting>
  <conditionalFormatting sqref="T7 T9 T11">
    <cfRule type="cellIs" dxfId="24" priority="1" stopIfTrue="1" operator="notEqual">
      <formula>""</formula>
    </cfRule>
  </conditionalFormatting>
  <dataValidations count="1">
    <dataValidation imeMode="on" allowBlank="1" showInputMessage="1" showErrorMessage="1" sqref="T7:AE12" xr:uid="{31C9808B-9E68-49D6-9AC2-1299A6ACE885}"/>
  </dataValidations>
  <pageMargins left="0.75" right="0.75" top="1" bottom="1" header="0.51200000000000001" footer="0.51200000000000001"/>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DFCF-768E-4F86-B5EA-E64792974A66}">
  <sheetPr>
    <pageSetUpPr fitToPage="1"/>
  </sheetPr>
  <dimension ref="A1:AS47"/>
  <sheetViews>
    <sheetView showGridLines="0" zoomScaleNormal="100" workbookViewId="0">
      <selection activeCell="Q11" sqref="Q11"/>
    </sheetView>
  </sheetViews>
  <sheetFormatPr defaultRowHeight="13.5"/>
  <cols>
    <col min="1" max="19" width="2.625" customWidth="1"/>
    <col min="20" max="20" width="6.625" customWidth="1"/>
    <col min="21" max="41" width="2.625" customWidth="1"/>
    <col min="45" max="45" width="9.125" hidden="1" customWidth="1"/>
  </cols>
  <sheetData>
    <row r="1" spans="1:45" ht="17.25">
      <c r="A1" s="345" t="s">
        <v>902</v>
      </c>
      <c r="AA1" s="959"/>
      <c r="AB1" s="959"/>
      <c r="AC1" s="959"/>
      <c r="AD1" s="959"/>
      <c r="AE1" s="959"/>
      <c r="AF1" s="959"/>
      <c r="AG1" s="960"/>
      <c r="AH1" s="960"/>
      <c r="AI1" s="960"/>
      <c r="AJ1" s="960"/>
      <c r="AK1" s="959"/>
      <c r="AL1" s="960"/>
      <c r="AM1" s="960"/>
      <c r="AN1" s="960"/>
      <c r="AO1" s="960"/>
      <c r="AS1" t="s">
        <v>903</v>
      </c>
    </row>
    <row r="2" spans="1:45">
      <c r="I2" s="346"/>
      <c r="AA2" s="959"/>
      <c r="AB2" s="959"/>
      <c r="AC2" s="959"/>
      <c r="AD2" s="959"/>
      <c r="AE2" s="959"/>
      <c r="AF2" s="959"/>
      <c r="AG2" s="960"/>
      <c r="AH2" s="960"/>
      <c r="AI2" s="960"/>
      <c r="AJ2" s="960"/>
      <c r="AK2" s="959"/>
      <c r="AL2" s="960"/>
      <c r="AM2" s="960"/>
      <c r="AN2" s="960"/>
      <c r="AO2" s="960"/>
      <c r="AS2" t="s">
        <v>904</v>
      </c>
    </row>
    <row r="3" spans="1:45">
      <c r="AA3" s="961"/>
      <c r="AB3" s="959"/>
      <c r="AC3" s="959"/>
      <c r="AD3" s="959"/>
      <c r="AE3" s="959"/>
      <c r="AF3" s="959"/>
      <c r="AG3" s="959"/>
      <c r="AH3" s="959"/>
      <c r="AI3" s="959"/>
      <c r="AJ3" s="959"/>
      <c r="AK3" s="959"/>
      <c r="AL3" s="959"/>
      <c r="AM3" s="959"/>
      <c r="AN3" s="959"/>
      <c r="AO3" s="959"/>
      <c r="AS3" t="s">
        <v>905</v>
      </c>
    </row>
    <row r="4" spans="1:45" ht="16.5" customHeight="1">
      <c r="AA4" s="959"/>
      <c r="AB4" s="959"/>
      <c r="AC4" s="959"/>
      <c r="AD4" s="959"/>
      <c r="AE4" s="959"/>
      <c r="AF4" s="959"/>
      <c r="AG4" s="959"/>
      <c r="AH4" s="959"/>
      <c r="AI4" s="959"/>
      <c r="AJ4" s="959"/>
      <c r="AK4" s="959"/>
      <c r="AL4" s="959"/>
      <c r="AM4" s="959"/>
      <c r="AN4" s="959"/>
      <c r="AO4" s="959"/>
      <c r="AS4" t="s">
        <v>906</v>
      </c>
    </row>
    <row r="5" spans="1:45">
      <c r="AS5" t="s">
        <v>676</v>
      </c>
    </row>
    <row r="6" spans="1:45" ht="13.5" customHeight="1">
      <c r="A6" s="971" t="s">
        <v>907</v>
      </c>
      <c r="B6" s="971"/>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row>
    <row r="7" spans="1:45" ht="13.5" customHeight="1">
      <c r="A7" s="971"/>
      <c r="B7" s="971"/>
      <c r="C7" s="971"/>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row>
    <row r="9" spans="1:45">
      <c r="B9" t="s">
        <v>1006</v>
      </c>
    </row>
    <row r="10" spans="1:45">
      <c r="B10" t="s">
        <v>908</v>
      </c>
    </row>
    <row r="11" spans="1:45">
      <c r="A11" t="s">
        <v>1001</v>
      </c>
    </row>
    <row r="12" spans="1:45">
      <c r="AD12" s="972"/>
      <c r="AE12" s="972"/>
      <c r="AF12" s="972"/>
      <c r="AG12" s="972"/>
      <c r="AH12" s="972"/>
      <c r="AI12" s="959" t="s">
        <v>226</v>
      </c>
      <c r="AJ12" s="972"/>
      <c r="AK12" s="972"/>
      <c r="AL12" s="959" t="s">
        <v>225</v>
      </c>
      <c r="AM12" s="972"/>
      <c r="AN12" s="972"/>
      <c r="AO12" s="959" t="s">
        <v>216</v>
      </c>
    </row>
    <row r="13" spans="1:45">
      <c r="AD13" s="973"/>
      <c r="AE13" s="973"/>
      <c r="AF13" s="973"/>
      <c r="AG13" s="973"/>
      <c r="AH13" s="973"/>
      <c r="AI13" s="974"/>
      <c r="AJ13" s="973"/>
      <c r="AK13" s="973"/>
      <c r="AL13" s="974"/>
      <c r="AM13" s="973"/>
      <c r="AN13" s="973"/>
      <c r="AO13" s="974"/>
    </row>
    <row r="14" spans="1:45" ht="30" customHeight="1">
      <c r="A14" s="962" t="s">
        <v>909</v>
      </c>
      <c r="B14" s="963"/>
      <c r="C14" s="963"/>
      <c r="D14" s="963"/>
      <c r="E14" s="963"/>
      <c r="F14" s="963"/>
      <c r="G14" s="964"/>
      <c r="H14" s="965"/>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7"/>
    </row>
    <row r="15" spans="1:45" ht="30" customHeight="1">
      <c r="A15" s="968" t="s">
        <v>910</v>
      </c>
      <c r="B15" s="969"/>
      <c r="C15" s="969"/>
      <c r="D15" s="969"/>
      <c r="E15" s="969"/>
      <c r="F15" s="969"/>
      <c r="G15" s="970"/>
      <c r="H15" s="965"/>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7"/>
    </row>
    <row r="16" spans="1:45" ht="30" customHeight="1">
      <c r="A16" s="968" t="s">
        <v>911</v>
      </c>
      <c r="B16" s="969"/>
      <c r="C16" s="969"/>
      <c r="D16" s="969"/>
      <c r="E16" s="969"/>
      <c r="F16" s="969"/>
      <c r="G16" s="970"/>
      <c r="H16" s="965"/>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6"/>
      <c r="AI16" s="966"/>
      <c r="AJ16" s="966"/>
      <c r="AK16" s="966"/>
      <c r="AL16" s="966"/>
      <c r="AM16" s="966"/>
      <c r="AN16" s="966"/>
      <c r="AO16" s="967"/>
    </row>
    <row r="17" spans="1:41" ht="26.25" customHeight="1">
      <c r="A17" s="975" t="s">
        <v>912</v>
      </c>
      <c r="B17" s="975"/>
      <c r="C17" s="975" t="s">
        <v>913</v>
      </c>
      <c r="D17" s="975"/>
      <c r="E17" s="975"/>
      <c r="F17" s="975"/>
      <c r="G17" s="975"/>
      <c r="H17" s="975"/>
      <c r="I17" s="975"/>
      <c r="J17" s="976" t="s">
        <v>914</v>
      </c>
      <c r="K17" s="976"/>
      <c r="L17" s="976"/>
      <c r="M17" s="976"/>
      <c r="N17" s="975"/>
      <c r="O17" s="975"/>
      <c r="P17" s="975"/>
      <c r="Q17" s="975"/>
      <c r="R17" s="975"/>
      <c r="S17" s="975"/>
      <c r="T17" s="975" t="s">
        <v>915</v>
      </c>
      <c r="U17" s="975"/>
      <c r="V17" s="975"/>
      <c r="W17" s="975"/>
      <c r="X17" s="975"/>
      <c r="Y17" s="975"/>
      <c r="Z17" s="975"/>
      <c r="AA17" s="975"/>
      <c r="AB17" s="975"/>
      <c r="AC17" s="975"/>
      <c r="AD17" s="975" t="s">
        <v>916</v>
      </c>
      <c r="AE17" s="975"/>
      <c r="AF17" s="975"/>
      <c r="AG17" s="975"/>
      <c r="AH17" s="975"/>
      <c r="AI17" s="975"/>
      <c r="AJ17" s="975"/>
      <c r="AK17" s="975"/>
      <c r="AL17" s="975"/>
      <c r="AM17" s="975"/>
      <c r="AN17" s="975"/>
      <c r="AO17" s="975"/>
    </row>
    <row r="18" spans="1:41" ht="17.100000000000001" customHeight="1">
      <c r="A18" s="977">
        <v>1</v>
      </c>
      <c r="B18" s="978"/>
      <c r="C18" s="981"/>
      <c r="D18" s="982"/>
      <c r="E18" s="982"/>
      <c r="F18" s="982"/>
      <c r="G18" s="982"/>
      <c r="H18" s="982"/>
      <c r="I18" s="983"/>
      <c r="J18" s="987"/>
      <c r="K18" s="988"/>
      <c r="L18" s="988"/>
      <c r="M18" s="988"/>
      <c r="N18" s="988"/>
      <c r="O18" s="988"/>
      <c r="P18" s="988"/>
      <c r="Q18" s="988"/>
      <c r="R18" s="988"/>
      <c r="S18" s="989"/>
      <c r="T18" s="990"/>
      <c r="U18" s="992"/>
      <c r="V18" s="993"/>
      <c r="W18" s="996" t="s">
        <v>917</v>
      </c>
      <c r="X18" s="993"/>
      <c r="Y18" s="993"/>
      <c r="Z18" s="996" t="s">
        <v>918</v>
      </c>
      <c r="AA18" s="993"/>
      <c r="AB18" s="993"/>
      <c r="AC18" s="996" t="s">
        <v>919</v>
      </c>
      <c r="AD18" s="1000"/>
      <c r="AE18" s="1001"/>
      <c r="AF18" s="1001"/>
      <c r="AG18" s="1001"/>
      <c r="AH18" s="1001"/>
      <c r="AI18" s="1001"/>
      <c r="AJ18" s="1001"/>
      <c r="AK18" s="1001"/>
      <c r="AL18" s="1001"/>
      <c r="AM18" s="1001"/>
      <c r="AN18" s="1001"/>
      <c r="AO18" s="1002"/>
    </row>
    <row r="19" spans="1:41" s="346" customFormat="1" ht="34.5" customHeight="1">
      <c r="A19" s="979"/>
      <c r="B19" s="980"/>
      <c r="C19" s="984"/>
      <c r="D19" s="985"/>
      <c r="E19" s="985"/>
      <c r="F19" s="985"/>
      <c r="G19" s="985"/>
      <c r="H19" s="985"/>
      <c r="I19" s="986"/>
      <c r="J19" s="1006"/>
      <c r="K19" s="1006"/>
      <c r="L19" s="1006"/>
      <c r="M19" s="1006"/>
      <c r="N19" s="1006"/>
      <c r="O19" s="1006"/>
      <c r="P19" s="1006"/>
      <c r="Q19" s="1006"/>
      <c r="R19" s="1006"/>
      <c r="S19" s="1006"/>
      <c r="T19" s="991"/>
      <c r="U19" s="994"/>
      <c r="V19" s="995"/>
      <c r="W19" s="997"/>
      <c r="X19" s="995"/>
      <c r="Y19" s="995"/>
      <c r="Z19" s="997"/>
      <c r="AA19" s="995"/>
      <c r="AB19" s="995"/>
      <c r="AC19" s="997"/>
      <c r="AD19" s="1003"/>
      <c r="AE19" s="1004"/>
      <c r="AF19" s="1004"/>
      <c r="AG19" s="1004"/>
      <c r="AH19" s="1004"/>
      <c r="AI19" s="1004"/>
      <c r="AJ19" s="1004"/>
      <c r="AK19" s="1004"/>
      <c r="AL19" s="1004"/>
      <c r="AM19" s="1004"/>
      <c r="AN19" s="1004"/>
      <c r="AO19" s="1005"/>
    </row>
    <row r="20" spans="1:41" ht="17.100000000000001" customHeight="1">
      <c r="A20" s="977">
        <v>2</v>
      </c>
      <c r="B20" s="978"/>
      <c r="C20" s="981"/>
      <c r="D20" s="982"/>
      <c r="E20" s="982"/>
      <c r="F20" s="982"/>
      <c r="G20" s="982"/>
      <c r="H20" s="982"/>
      <c r="I20" s="983"/>
      <c r="J20" s="987"/>
      <c r="K20" s="988"/>
      <c r="L20" s="988"/>
      <c r="M20" s="988"/>
      <c r="N20" s="988"/>
      <c r="O20" s="988"/>
      <c r="P20" s="988"/>
      <c r="Q20" s="988"/>
      <c r="R20" s="988"/>
      <c r="S20" s="989"/>
      <c r="T20" s="990"/>
      <c r="U20" s="1007"/>
      <c r="V20" s="992"/>
      <c r="W20" s="996" t="s">
        <v>917</v>
      </c>
      <c r="X20" s="998"/>
      <c r="Y20" s="992"/>
      <c r="Z20" s="996" t="s">
        <v>918</v>
      </c>
      <c r="AA20" s="998"/>
      <c r="AB20" s="992"/>
      <c r="AC20" s="996" t="s">
        <v>919</v>
      </c>
      <c r="AD20" s="1000"/>
      <c r="AE20" s="1001"/>
      <c r="AF20" s="1001"/>
      <c r="AG20" s="1001"/>
      <c r="AH20" s="1001"/>
      <c r="AI20" s="1001"/>
      <c r="AJ20" s="1001"/>
      <c r="AK20" s="1001"/>
      <c r="AL20" s="1001"/>
      <c r="AM20" s="1001"/>
      <c r="AN20" s="1001"/>
      <c r="AO20" s="1002"/>
    </row>
    <row r="21" spans="1:41" s="346" customFormat="1" ht="34.5" customHeight="1">
      <c r="A21" s="979"/>
      <c r="B21" s="980"/>
      <c r="C21" s="984"/>
      <c r="D21" s="985"/>
      <c r="E21" s="985"/>
      <c r="F21" s="985"/>
      <c r="G21" s="985"/>
      <c r="H21" s="985"/>
      <c r="I21" s="986"/>
      <c r="J21" s="1006"/>
      <c r="K21" s="1006"/>
      <c r="L21" s="1006"/>
      <c r="M21" s="1006"/>
      <c r="N21" s="1006"/>
      <c r="O21" s="1006"/>
      <c r="P21" s="1006"/>
      <c r="Q21" s="1006"/>
      <c r="R21" s="1006"/>
      <c r="S21" s="1006"/>
      <c r="T21" s="991"/>
      <c r="U21" s="1008"/>
      <c r="V21" s="994"/>
      <c r="W21" s="997"/>
      <c r="X21" s="999"/>
      <c r="Y21" s="994"/>
      <c r="Z21" s="997"/>
      <c r="AA21" s="999"/>
      <c r="AB21" s="994"/>
      <c r="AC21" s="997"/>
      <c r="AD21" s="1003"/>
      <c r="AE21" s="1004"/>
      <c r="AF21" s="1004"/>
      <c r="AG21" s="1004"/>
      <c r="AH21" s="1004"/>
      <c r="AI21" s="1004"/>
      <c r="AJ21" s="1004"/>
      <c r="AK21" s="1004"/>
      <c r="AL21" s="1004"/>
      <c r="AM21" s="1004"/>
      <c r="AN21" s="1004"/>
      <c r="AO21" s="1005"/>
    </row>
    <row r="22" spans="1:41" ht="17.100000000000001" customHeight="1">
      <c r="A22" s="977">
        <v>3</v>
      </c>
      <c r="B22" s="978"/>
      <c r="C22" s="981"/>
      <c r="D22" s="982"/>
      <c r="E22" s="982"/>
      <c r="F22" s="982"/>
      <c r="G22" s="982"/>
      <c r="H22" s="982"/>
      <c r="I22" s="983"/>
      <c r="J22" s="987"/>
      <c r="K22" s="988"/>
      <c r="L22" s="988"/>
      <c r="M22" s="988"/>
      <c r="N22" s="988"/>
      <c r="O22" s="988"/>
      <c r="P22" s="988"/>
      <c r="Q22" s="988"/>
      <c r="R22" s="988"/>
      <c r="S22" s="989"/>
      <c r="T22" s="990"/>
      <c r="U22" s="1007"/>
      <c r="V22" s="992"/>
      <c r="W22" s="996" t="s">
        <v>917</v>
      </c>
      <c r="X22" s="998"/>
      <c r="Y22" s="992"/>
      <c r="Z22" s="996" t="s">
        <v>918</v>
      </c>
      <c r="AA22" s="998"/>
      <c r="AB22" s="992"/>
      <c r="AC22" s="996" t="s">
        <v>919</v>
      </c>
      <c r="AD22" s="1000"/>
      <c r="AE22" s="1001"/>
      <c r="AF22" s="1001"/>
      <c r="AG22" s="1001"/>
      <c r="AH22" s="1001"/>
      <c r="AI22" s="1001"/>
      <c r="AJ22" s="1001"/>
      <c r="AK22" s="1001"/>
      <c r="AL22" s="1001"/>
      <c r="AM22" s="1001"/>
      <c r="AN22" s="1001"/>
      <c r="AO22" s="1002"/>
    </row>
    <row r="23" spans="1:41" s="346" customFormat="1" ht="34.5" customHeight="1">
      <c r="A23" s="979"/>
      <c r="B23" s="980"/>
      <c r="C23" s="984"/>
      <c r="D23" s="985"/>
      <c r="E23" s="985"/>
      <c r="F23" s="985"/>
      <c r="G23" s="985"/>
      <c r="H23" s="985"/>
      <c r="I23" s="986"/>
      <c r="J23" s="1006"/>
      <c r="K23" s="1006"/>
      <c r="L23" s="1006"/>
      <c r="M23" s="1006"/>
      <c r="N23" s="1006"/>
      <c r="O23" s="1006"/>
      <c r="P23" s="1006"/>
      <c r="Q23" s="1006"/>
      <c r="R23" s="1006"/>
      <c r="S23" s="1006"/>
      <c r="T23" s="991"/>
      <c r="U23" s="1008"/>
      <c r="V23" s="994"/>
      <c r="W23" s="997"/>
      <c r="X23" s="999"/>
      <c r="Y23" s="994"/>
      <c r="Z23" s="997"/>
      <c r="AA23" s="999"/>
      <c r="AB23" s="994"/>
      <c r="AC23" s="997"/>
      <c r="AD23" s="1003"/>
      <c r="AE23" s="1004"/>
      <c r="AF23" s="1004"/>
      <c r="AG23" s="1004"/>
      <c r="AH23" s="1004"/>
      <c r="AI23" s="1004"/>
      <c r="AJ23" s="1004"/>
      <c r="AK23" s="1004"/>
      <c r="AL23" s="1004"/>
      <c r="AM23" s="1004"/>
      <c r="AN23" s="1004"/>
      <c r="AO23" s="1005"/>
    </row>
    <row r="24" spans="1:41" ht="17.100000000000001" customHeight="1">
      <c r="A24" s="977">
        <v>4</v>
      </c>
      <c r="B24" s="978"/>
      <c r="C24" s="981"/>
      <c r="D24" s="982"/>
      <c r="E24" s="982"/>
      <c r="F24" s="982"/>
      <c r="G24" s="982"/>
      <c r="H24" s="982"/>
      <c r="I24" s="983"/>
      <c r="J24" s="987"/>
      <c r="K24" s="988"/>
      <c r="L24" s="988"/>
      <c r="M24" s="988"/>
      <c r="N24" s="988"/>
      <c r="O24" s="988"/>
      <c r="P24" s="988"/>
      <c r="Q24" s="988"/>
      <c r="R24" s="988"/>
      <c r="S24" s="989"/>
      <c r="T24" s="990"/>
      <c r="U24" s="1007"/>
      <c r="V24" s="992"/>
      <c r="W24" s="996" t="s">
        <v>917</v>
      </c>
      <c r="X24" s="998"/>
      <c r="Y24" s="992"/>
      <c r="Z24" s="996" t="s">
        <v>918</v>
      </c>
      <c r="AA24" s="998"/>
      <c r="AB24" s="992"/>
      <c r="AC24" s="996" t="s">
        <v>919</v>
      </c>
      <c r="AD24" s="1000"/>
      <c r="AE24" s="1001"/>
      <c r="AF24" s="1001"/>
      <c r="AG24" s="1001"/>
      <c r="AH24" s="1001"/>
      <c r="AI24" s="1001"/>
      <c r="AJ24" s="1001"/>
      <c r="AK24" s="1001"/>
      <c r="AL24" s="1001"/>
      <c r="AM24" s="1001"/>
      <c r="AN24" s="1001"/>
      <c r="AO24" s="1002"/>
    </row>
    <row r="25" spans="1:41" s="346" customFormat="1" ht="34.5" customHeight="1">
      <c r="A25" s="979"/>
      <c r="B25" s="980"/>
      <c r="C25" s="984"/>
      <c r="D25" s="985"/>
      <c r="E25" s="985"/>
      <c r="F25" s="985"/>
      <c r="G25" s="985"/>
      <c r="H25" s="985"/>
      <c r="I25" s="986"/>
      <c r="J25" s="1006"/>
      <c r="K25" s="1006"/>
      <c r="L25" s="1006"/>
      <c r="M25" s="1006"/>
      <c r="N25" s="1006"/>
      <c r="O25" s="1006"/>
      <c r="P25" s="1006"/>
      <c r="Q25" s="1006"/>
      <c r="R25" s="1006"/>
      <c r="S25" s="1006"/>
      <c r="T25" s="991"/>
      <c r="U25" s="1008"/>
      <c r="V25" s="994"/>
      <c r="W25" s="997"/>
      <c r="X25" s="999"/>
      <c r="Y25" s="994"/>
      <c r="Z25" s="997"/>
      <c r="AA25" s="999"/>
      <c r="AB25" s="994"/>
      <c r="AC25" s="997"/>
      <c r="AD25" s="1003"/>
      <c r="AE25" s="1004"/>
      <c r="AF25" s="1004"/>
      <c r="AG25" s="1004"/>
      <c r="AH25" s="1004"/>
      <c r="AI25" s="1004"/>
      <c r="AJ25" s="1004"/>
      <c r="AK25" s="1004"/>
      <c r="AL25" s="1004"/>
      <c r="AM25" s="1004"/>
      <c r="AN25" s="1004"/>
      <c r="AO25" s="1005"/>
    </row>
    <row r="26" spans="1:41" ht="17.100000000000001" customHeight="1">
      <c r="A26" s="977">
        <v>5</v>
      </c>
      <c r="B26" s="978"/>
      <c r="C26" s="981"/>
      <c r="D26" s="982"/>
      <c r="E26" s="982"/>
      <c r="F26" s="982"/>
      <c r="G26" s="982"/>
      <c r="H26" s="982"/>
      <c r="I26" s="983"/>
      <c r="J26" s="987"/>
      <c r="K26" s="988"/>
      <c r="L26" s="988"/>
      <c r="M26" s="988"/>
      <c r="N26" s="988"/>
      <c r="O26" s="988"/>
      <c r="P26" s="988"/>
      <c r="Q26" s="988"/>
      <c r="R26" s="988"/>
      <c r="S26" s="989"/>
      <c r="T26" s="990"/>
      <c r="U26" s="1007"/>
      <c r="V26" s="992"/>
      <c r="W26" s="996" t="s">
        <v>917</v>
      </c>
      <c r="X26" s="998"/>
      <c r="Y26" s="992"/>
      <c r="Z26" s="996" t="s">
        <v>918</v>
      </c>
      <c r="AA26" s="998"/>
      <c r="AB26" s="992"/>
      <c r="AC26" s="996" t="s">
        <v>919</v>
      </c>
      <c r="AD26" s="1000"/>
      <c r="AE26" s="1001"/>
      <c r="AF26" s="1001"/>
      <c r="AG26" s="1001"/>
      <c r="AH26" s="1001"/>
      <c r="AI26" s="1001"/>
      <c r="AJ26" s="1001"/>
      <c r="AK26" s="1001"/>
      <c r="AL26" s="1001"/>
      <c r="AM26" s="1001"/>
      <c r="AN26" s="1001"/>
      <c r="AO26" s="1002"/>
    </row>
    <row r="27" spans="1:41" s="346" customFormat="1" ht="34.5" customHeight="1">
      <c r="A27" s="979"/>
      <c r="B27" s="980"/>
      <c r="C27" s="984"/>
      <c r="D27" s="985"/>
      <c r="E27" s="985"/>
      <c r="F27" s="985"/>
      <c r="G27" s="985"/>
      <c r="H27" s="985"/>
      <c r="I27" s="986"/>
      <c r="J27" s="1006"/>
      <c r="K27" s="1006"/>
      <c r="L27" s="1006"/>
      <c r="M27" s="1006"/>
      <c r="N27" s="1006"/>
      <c r="O27" s="1006"/>
      <c r="P27" s="1006"/>
      <c r="Q27" s="1006"/>
      <c r="R27" s="1006"/>
      <c r="S27" s="1006"/>
      <c r="T27" s="991"/>
      <c r="U27" s="1008"/>
      <c r="V27" s="994"/>
      <c r="W27" s="997"/>
      <c r="X27" s="999"/>
      <c r="Y27" s="994"/>
      <c r="Z27" s="997"/>
      <c r="AA27" s="999"/>
      <c r="AB27" s="994"/>
      <c r="AC27" s="997"/>
      <c r="AD27" s="1003"/>
      <c r="AE27" s="1004"/>
      <c r="AF27" s="1004"/>
      <c r="AG27" s="1004"/>
      <c r="AH27" s="1004"/>
      <c r="AI27" s="1004"/>
      <c r="AJ27" s="1004"/>
      <c r="AK27" s="1004"/>
      <c r="AL27" s="1004"/>
      <c r="AM27" s="1004"/>
      <c r="AN27" s="1004"/>
      <c r="AO27" s="1005"/>
    </row>
    <row r="28" spans="1:41" ht="17.100000000000001" customHeight="1">
      <c r="A28" s="977">
        <v>6</v>
      </c>
      <c r="B28" s="978"/>
      <c r="C28" s="981"/>
      <c r="D28" s="982"/>
      <c r="E28" s="982"/>
      <c r="F28" s="982"/>
      <c r="G28" s="982"/>
      <c r="H28" s="982"/>
      <c r="I28" s="983"/>
      <c r="J28" s="987"/>
      <c r="K28" s="988"/>
      <c r="L28" s="988"/>
      <c r="M28" s="988"/>
      <c r="N28" s="988"/>
      <c r="O28" s="988"/>
      <c r="P28" s="988"/>
      <c r="Q28" s="988"/>
      <c r="R28" s="988"/>
      <c r="S28" s="989"/>
      <c r="T28" s="990"/>
      <c r="U28" s="1007"/>
      <c r="V28" s="992"/>
      <c r="W28" s="996" t="s">
        <v>917</v>
      </c>
      <c r="X28" s="998"/>
      <c r="Y28" s="992"/>
      <c r="Z28" s="996" t="s">
        <v>918</v>
      </c>
      <c r="AA28" s="998"/>
      <c r="AB28" s="992"/>
      <c r="AC28" s="996" t="s">
        <v>919</v>
      </c>
      <c r="AD28" s="1000"/>
      <c r="AE28" s="1001"/>
      <c r="AF28" s="1001"/>
      <c r="AG28" s="1001"/>
      <c r="AH28" s="1001"/>
      <c r="AI28" s="1001"/>
      <c r="AJ28" s="1001"/>
      <c r="AK28" s="1001"/>
      <c r="AL28" s="1001"/>
      <c r="AM28" s="1001"/>
      <c r="AN28" s="1001"/>
      <c r="AO28" s="1002"/>
    </row>
    <row r="29" spans="1:41" s="346" customFormat="1" ht="34.5" customHeight="1">
      <c r="A29" s="979"/>
      <c r="B29" s="980"/>
      <c r="C29" s="984"/>
      <c r="D29" s="985"/>
      <c r="E29" s="985"/>
      <c r="F29" s="985"/>
      <c r="G29" s="985"/>
      <c r="H29" s="985"/>
      <c r="I29" s="986"/>
      <c r="J29" s="1006"/>
      <c r="K29" s="1006"/>
      <c r="L29" s="1006"/>
      <c r="M29" s="1006"/>
      <c r="N29" s="1006"/>
      <c r="O29" s="1006"/>
      <c r="P29" s="1006"/>
      <c r="Q29" s="1006"/>
      <c r="R29" s="1006"/>
      <c r="S29" s="1006"/>
      <c r="T29" s="991"/>
      <c r="U29" s="1008"/>
      <c r="V29" s="994"/>
      <c r="W29" s="997"/>
      <c r="X29" s="999"/>
      <c r="Y29" s="994"/>
      <c r="Z29" s="997"/>
      <c r="AA29" s="999"/>
      <c r="AB29" s="994"/>
      <c r="AC29" s="997"/>
      <c r="AD29" s="1003"/>
      <c r="AE29" s="1004"/>
      <c r="AF29" s="1004"/>
      <c r="AG29" s="1004"/>
      <c r="AH29" s="1004"/>
      <c r="AI29" s="1004"/>
      <c r="AJ29" s="1004"/>
      <c r="AK29" s="1004"/>
      <c r="AL29" s="1004"/>
      <c r="AM29" s="1004"/>
      <c r="AN29" s="1004"/>
      <c r="AO29" s="1005"/>
    </row>
    <row r="30" spans="1:41" ht="17.100000000000001" customHeight="1">
      <c r="A30" s="977">
        <v>7</v>
      </c>
      <c r="B30" s="978"/>
      <c r="C30" s="981"/>
      <c r="D30" s="982"/>
      <c r="E30" s="982"/>
      <c r="F30" s="982"/>
      <c r="G30" s="982"/>
      <c r="H30" s="982"/>
      <c r="I30" s="983"/>
      <c r="J30" s="987"/>
      <c r="K30" s="988"/>
      <c r="L30" s="988"/>
      <c r="M30" s="988"/>
      <c r="N30" s="988"/>
      <c r="O30" s="988"/>
      <c r="P30" s="988"/>
      <c r="Q30" s="988"/>
      <c r="R30" s="988"/>
      <c r="S30" s="989"/>
      <c r="T30" s="990"/>
      <c r="U30" s="1007"/>
      <c r="V30" s="992"/>
      <c r="W30" s="996" t="s">
        <v>917</v>
      </c>
      <c r="X30" s="998"/>
      <c r="Y30" s="992"/>
      <c r="Z30" s="996" t="s">
        <v>918</v>
      </c>
      <c r="AA30" s="998"/>
      <c r="AB30" s="992"/>
      <c r="AC30" s="996" t="s">
        <v>919</v>
      </c>
      <c r="AD30" s="1000"/>
      <c r="AE30" s="1001"/>
      <c r="AF30" s="1001"/>
      <c r="AG30" s="1001"/>
      <c r="AH30" s="1001"/>
      <c r="AI30" s="1001"/>
      <c r="AJ30" s="1001"/>
      <c r="AK30" s="1001"/>
      <c r="AL30" s="1001"/>
      <c r="AM30" s="1001"/>
      <c r="AN30" s="1001"/>
      <c r="AO30" s="1002"/>
    </row>
    <row r="31" spans="1:41" s="346" customFormat="1" ht="34.5" customHeight="1">
      <c r="A31" s="979"/>
      <c r="B31" s="980"/>
      <c r="C31" s="984"/>
      <c r="D31" s="985"/>
      <c r="E31" s="985"/>
      <c r="F31" s="985"/>
      <c r="G31" s="985"/>
      <c r="H31" s="985"/>
      <c r="I31" s="986"/>
      <c r="J31" s="1006"/>
      <c r="K31" s="1006"/>
      <c r="L31" s="1006"/>
      <c r="M31" s="1006"/>
      <c r="N31" s="1006"/>
      <c r="O31" s="1006"/>
      <c r="P31" s="1006"/>
      <c r="Q31" s="1006"/>
      <c r="R31" s="1006"/>
      <c r="S31" s="1006"/>
      <c r="T31" s="991"/>
      <c r="U31" s="1008"/>
      <c r="V31" s="994"/>
      <c r="W31" s="997"/>
      <c r="X31" s="999"/>
      <c r="Y31" s="994"/>
      <c r="Z31" s="997"/>
      <c r="AA31" s="999"/>
      <c r="AB31" s="994"/>
      <c r="AC31" s="997"/>
      <c r="AD31" s="1003"/>
      <c r="AE31" s="1004"/>
      <c r="AF31" s="1004"/>
      <c r="AG31" s="1004"/>
      <c r="AH31" s="1004"/>
      <c r="AI31" s="1004"/>
      <c r="AJ31" s="1004"/>
      <c r="AK31" s="1004"/>
      <c r="AL31" s="1004"/>
      <c r="AM31" s="1004"/>
      <c r="AN31" s="1004"/>
      <c r="AO31" s="1005"/>
    </row>
    <row r="32" spans="1:41" ht="17.100000000000001" customHeight="1">
      <c r="A32" s="977">
        <v>8</v>
      </c>
      <c r="B32" s="978"/>
      <c r="C32" s="981"/>
      <c r="D32" s="982"/>
      <c r="E32" s="982"/>
      <c r="F32" s="982"/>
      <c r="G32" s="982"/>
      <c r="H32" s="982"/>
      <c r="I32" s="983"/>
      <c r="J32" s="987"/>
      <c r="K32" s="988"/>
      <c r="L32" s="988"/>
      <c r="M32" s="988"/>
      <c r="N32" s="988"/>
      <c r="O32" s="988"/>
      <c r="P32" s="988"/>
      <c r="Q32" s="988"/>
      <c r="R32" s="988"/>
      <c r="S32" s="989"/>
      <c r="T32" s="990"/>
      <c r="U32" s="1007"/>
      <c r="V32" s="992"/>
      <c r="W32" s="996" t="s">
        <v>917</v>
      </c>
      <c r="X32" s="998"/>
      <c r="Y32" s="992"/>
      <c r="Z32" s="996" t="s">
        <v>918</v>
      </c>
      <c r="AA32" s="998"/>
      <c r="AB32" s="992"/>
      <c r="AC32" s="996" t="s">
        <v>919</v>
      </c>
      <c r="AD32" s="1000"/>
      <c r="AE32" s="1001"/>
      <c r="AF32" s="1001"/>
      <c r="AG32" s="1001"/>
      <c r="AH32" s="1001"/>
      <c r="AI32" s="1001"/>
      <c r="AJ32" s="1001"/>
      <c r="AK32" s="1001"/>
      <c r="AL32" s="1001"/>
      <c r="AM32" s="1001"/>
      <c r="AN32" s="1001"/>
      <c r="AO32" s="1002"/>
    </row>
    <row r="33" spans="1:41" s="346" customFormat="1" ht="34.5" customHeight="1">
      <c r="A33" s="979"/>
      <c r="B33" s="980"/>
      <c r="C33" s="984"/>
      <c r="D33" s="985"/>
      <c r="E33" s="985"/>
      <c r="F33" s="985"/>
      <c r="G33" s="985"/>
      <c r="H33" s="985"/>
      <c r="I33" s="986"/>
      <c r="J33" s="1006"/>
      <c r="K33" s="1006"/>
      <c r="L33" s="1006"/>
      <c r="M33" s="1006"/>
      <c r="N33" s="1006"/>
      <c r="O33" s="1006"/>
      <c r="P33" s="1006"/>
      <c r="Q33" s="1006"/>
      <c r="R33" s="1006"/>
      <c r="S33" s="1006"/>
      <c r="T33" s="991"/>
      <c r="U33" s="1008"/>
      <c r="V33" s="994"/>
      <c r="W33" s="997"/>
      <c r="X33" s="999"/>
      <c r="Y33" s="994"/>
      <c r="Z33" s="997"/>
      <c r="AA33" s="999"/>
      <c r="AB33" s="994"/>
      <c r="AC33" s="997"/>
      <c r="AD33" s="1003"/>
      <c r="AE33" s="1004"/>
      <c r="AF33" s="1004"/>
      <c r="AG33" s="1004"/>
      <c r="AH33" s="1004"/>
      <c r="AI33" s="1004"/>
      <c r="AJ33" s="1004"/>
      <c r="AK33" s="1004"/>
      <c r="AL33" s="1004"/>
      <c r="AM33" s="1004"/>
      <c r="AN33" s="1004"/>
      <c r="AO33" s="1005"/>
    </row>
    <row r="34" spans="1:41" ht="17.100000000000001" customHeight="1">
      <c r="A34" s="977">
        <v>9</v>
      </c>
      <c r="B34" s="978"/>
      <c r="C34" s="981"/>
      <c r="D34" s="982"/>
      <c r="E34" s="982"/>
      <c r="F34" s="982"/>
      <c r="G34" s="982"/>
      <c r="H34" s="982"/>
      <c r="I34" s="983"/>
      <c r="J34" s="987"/>
      <c r="K34" s="988"/>
      <c r="L34" s="988"/>
      <c r="M34" s="988"/>
      <c r="N34" s="988"/>
      <c r="O34" s="988"/>
      <c r="P34" s="988"/>
      <c r="Q34" s="988"/>
      <c r="R34" s="988"/>
      <c r="S34" s="989"/>
      <c r="T34" s="990"/>
      <c r="U34" s="1007"/>
      <c r="V34" s="992"/>
      <c r="W34" s="996" t="s">
        <v>917</v>
      </c>
      <c r="X34" s="998"/>
      <c r="Y34" s="992"/>
      <c r="Z34" s="996" t="s">
        <v>918</v>
      </c>
      <c r="AA34" s="998"/>
      <c r="AB34" s="992"/>
      <c r="AC34" s="996" t="s">
        <v>919</v>
      </c>
      <c r="AD34" s="1000"/>
      <c r="AE34" s="1001"/>
      <c r="AF34" s="1001"/>
      <c r="AG34" s="1001"/>
      <c r="AH34" s="1001"/>
      <c r="AI34" s="1001"/>
      <c r="AJ34" s="1001"/>
      <c r="AK34" s="1001"/>
      <c r="AL34" s="1001"/>
      <c r="AM34" s="1001"/>
      <c r="AN34" s="1001"/>
      <c r="AO34" s="1002"/>
    </row>
    <row r="35" spans="1:41" s="346" customFormat="1" ht="34.5" customHeight="1">
      <c r="A35" s="979"/>
      <c r="B35" s="980"/>
      <c r="C35" s="984"/>
      <c r="D35" s="985"/>
      <c r="E35" s="985"/>
      <c r="F35" s="985"/>
      <c r="G35" s="985"/>
      <c r="H35" s="985"/>
      <c r="I35" s="986"/>
      <c r="J35" s="1006"/>
      <c r="K35" s="1006"/>
      <c r="L35" s="1006"/>
      <c r="M35" s="1006"/>
      <c r="N35" s="1006"/>
      <c r="O35" s="1006"/>
      <c r="P35" s="1006"/>
      <c r="Q35" s="1006"/>
      <c r="R35" s="1006"/>
      <c r="S35" s="1006"/>
      <c r="T35" s="991"/>
      <c r="U35" s="1008"/>
      <c r="V35" s="994"/>
      <c r="W35" s="997"/>
      <c r="X35" s="999"/>
      <c r="Y35" s="994"/>
      <c r="Z35" s="997"/>
      <c r="AA35" s="999"/>
      <c r="AB35" s="994"/>
      <c r="AC35" s="997"/>
      <c r="AD35" s="1003"/>
      <c r="AE35" s="1004"/>
      <c r="AF35" s="1004"/>
      <c r="AG35" s="1004"/>
      <c r="AH35" s="1004"/>
      <c r="AI35" s="1004"/>
      <c r="AJ35" s="1004"/>
      <c r="AK35" s="1004"/>
      <c r="AL35" s="1004"/>
      <c r="AM35" s="1004"/>
      <c r="AN35" s="1004"/>
      <c r="AO35" s="1005"/>
    </row>
    <row r="36" spans="1:41" ht="17.100000000000001" customHeight="1">
      <c r="A36" s="977">
        <v>10</v>
      </c>
      <c r="B36" s="978"/>
      <c r="C36" s="981"/>
      <c r="D36" s="982"/>
      <c r="E36" s="982"/>
      <c r="F36" s="982"/>
      <c r="G36" s="982"/>
      <c r="H36" s="982"/>
      <c r="I36" s="983"/>
      <c r="J36" s="987"/>
      <c r="K36" s="988"/>
      <c r="L36" s="988"/>
      <c r="M36" s="988"/>
      <c r="N36" s="988"/>
      <c r="O36" s="988"/>
      <c r="P36" s="988"/>
      <c r="Q36" s="988"/>
      <c r="R36" s="988"/>
      <c r="S36" s="989"/>
      <c r="T36" s="990"/>
      <c r="U36" s="1007"/>
      <c r="V36" s="992"/>
      <c r="W36" s="996" t="s">
        <v>917</v>
      </c>
      <c r="X36" s="998"/>
      <c r="Y36" s="992"/>
      <c r="Z36" s="996" t="s">
        <v>918</v>
      </c>
      <c r="AA36" s="998"/>
      <c r="AB36" s="992"/>
      <c r="AC36" s="996" t="s">
        <v>919</v>
      </c>
      <c r="AD36" s="1000"/>
      <c r="AE36" s="1001"/>
      <c r="AF36" s="1001"/>
      <c r="AG36" s="1001"/>
      <c r="AH36" s="1001"/>
      <c r="AI36" s="1001"/>
      <c r="AJ36" s="1001"/>
      <c r="AK36" s="1001"/>
      <c r="AL36" s="1001"/>
      <c r="AM36" s="1001"/>
      <c r="AN36" s="1001"/>
      <c r="AO36" s="1002"/>
    </row>
    <row r="37" spans="1:41" s="346" customFormat="1" ht="34.5" customHeight="1">
      <c r="A37" s="979"/>
      <c r="B37" s="980"/>
      <c r="C37" s="984"/>
      <c r="D37" s="985"/>
      <c r="E37" s="985"/>
      <c r="F37" s="985"/>
      <c r="G37" s="985"/>
      <c r="H37" s="985"/>
      <c r="I37" s="986"/>
      <c r="J37" s="1006"/>
      <c r="K37" s="1006"/>
      <c r="L37" s="1006"/>
      <c r="M37" s="1006"/>
      <c r="N37" s="1006"/>
      <c r="O37" s="1006"/>
      <c r="P37" s="1006"/>
      <c r="Q37" s="1006"/>
      <c r="R37" s="1006"/>
      <c r="S37" s="1006"/>
      <c r="T37" s="991"/>
      <c r="U37" s="1008"/>
      <c r="V37" s="994"/>
      <c r="W37" s="997"/>
      <c r="X37" s="999"/>
      <c r="Y37" s="994"/>
      <c r="Z37" s="997"/>
      <c r="AA37" s="999"/>
      <c r="AB37" s="994"/>
      <c r="AC37" s="997"/>
      <c r="AD37" s="1003"/>
      <c r="AE37" s="1004"/>
      <c r="AF37" s="1004"/>
      <c r="AG37" s="1004"/>
      <c r="AH37" s="1004"/>
      <c r="AI37" s="1004"/>
      <c r="AJ37" s="1004"/>
      <c r="AK37" s="1004"/>
      <c r="AL37" s="1004"/>
      <c r="AM37" s="1004"/>
      <c r="AN37" s="1004"/>
      <c r="AO37" s="1005"/>
    </row>
    <row r="38" spans="1:41" ht="17.100000000000001" customHeight="1">
      <c r="A38" s="977">
        <v>11</v>
      </c>
      <c r="B38" s="978"/>
      <c r="C38" s="981"/>
      <c r="D38" s="982"/>
      <c r="E38" s="982"/>
      <c r="F38" s="982"/>
      <c r="G38" s="982"/>
      <c r="H38" s="982"/>
      <c r="I38" s="983"/>
      <c r="J38" s="987"/>
      <c r="K38" s="988"/>
      <c r="L38" s="988"/>
      <c r="M38" s="988"/>
      <c r="N38" s="988"/>
      <c r="O38" s="988"/>
      <c r="P38" s="988"/>
      <c r="Q38" s="988"/>
      <c r="R38" s="988"/>
      <c r="S38" s="989"/>
      <c r="T38" s="990"/>
      <c r="U38" s="1007"/>
      <c r="V38" s="992"/>
      <c r="W38" s="996" t="s">
        <v>917</v>
      </c>
      <c r="X38" s="998"/>
      <c r="Y38" s="992"/>
      <c r="Z38" s="996" t="s">
        <v>918</v>
      </c>
      <c r="AA38" s="998"/>
      <c r="AB38" s="992"/>
      <c r="AC38" s="996" t="s">
        <v>919</v>
      </c>
      <c r="AD38" s="1000"/>
      <c r="AE38" s="1001"/>
      <c r="AF38" s="1001"/>
      <c r="AG38" s="1001"/>
      <c r="AH38" s="1001"/>
      <c r="AI38" s="1001"/>
      <c r="AJ38" s="1001"/>
      <c r="AK38" s="1001"/>
      <c r="AL38" s="1001"/>
      <c r="AM38" s="1001"/>
      <c r="AN38" s="1001"/>
      <c r="AO38" s="1002"/>
    </row>
    <row r="39" spans="1:41" s="346" customFormat="1" ht="34.5" customHeight="1">
      <c r="A39" s="979"/>
      <c r="B39" s="980"/>
      <c r="C39" s="984"/>
      <c r="D39" s="985"/>
      <c r="E39" s="985"/>
      <c r="F39" s="985"/>
      <c r="G39" s="985"/>
      <c r="H39" s="985"/>
      <c r="I39" s="986"/>
      <c r="J39" s="1006"/>
      <c r="K39" s="1006"/>
      <c r="L39" s="1006"/>
      <c r="M39" s="1006"/>
      <c r="N39" s="1006"/>
      <c r="O39" s="1006"/>
      <c r="P39" s="1006"/>
      <c r="Q39" s="1006"/>
      <c r="R39" s="1006"/>
      <c r="S39" s="1006"/>
      <c r="T39" s="991"/>
      <c r="U39" s="1008"/>
      <c r="V39" s="994"/>
      <c r="W39" s="997"/>
      <c r="X39" s="999"/>
      <c r="Y39" s="994"/>
      <c r="Z39" s="997"/>
      <c r="AA39" s="999"/>
      <c r="AB39" s="994"/>
      <c r="AC39" s="997"/>
      <c r="AD39" s="1003"/>
      <c r="AE39" s="1004"/>
      <c r="AF39" s="1004"/>
      <c r="AG39" s="1004"/>
      <c r="AH39" s="1004"/>
      <c r="AI39" s="1004"/>
      <c r="AJ39" s="1004"/>
      <c r="AK39" s="1004"/>
      <c r="AL39" s="1004"/>
      <c r="AM39" s="1004"/>
      <c r="AN39" s="1004"/>
      <c r="AO39" s="1005"/>
    </row>
    <row r="40" spans="1:41" ht="17.100000000000001" customHeight="1">
      <c r="A40" s="977">
        <v>12</v>
      </c>
      <c r="B40" s="978"/>
      <c r="C40" s="981"/>
      <c r="D40" s="982"/>
      <c r="E40" s="982"/>
      <c r="F40" s="982"/>
      <c r="G40" s="982"/>
      <c r="H40" s="982"/>
      <c r="I40" s="983"/>
      <c r="J40" s="987"/>
      <c r="K40" s="988"/>
      <c r="L40" s="988"/>
      <c r="M40" s="988"/>
      <c r="N40" s="988"/>
      <c r="O40" s="988"/>
      <c r="P40" s="988"/>
      <c r="Q40" s="988"/>
      <c r="R40" s="988"/>
      <c r="S40" s="989"/>
      <c r="T40" s="990"/>
      <c r="U40" s="1007"/>
      <c r="V40" s="992"/>
      <c r="W40" s="996" t="s">
        <v>917</v>
      </c>
      <c r="X40" s="998"/>
      <c r="Y40" s="992"/>
      <c r="Z40" s="996" t="s">
        <v>918</v>
      </c>
      <c r="AA40" s="998"/>
      <c r="AB40" s="992"/>
      <c r="AC40" s="996" t="s">
        <v>919</v>
      </c>
      <c r="AD40" s="1000"/>
      <c r="AE40" s="1001"/>
      <c r="AF40" s="1001"/>
      <c r="AG40" s="1001"/>
      <c r="AH40" s="1001"/>
      <c r="AI40" s="1001"/>
      <c r="AJ40" s="1001"/>
      <c r="AK40" s="1001"/>
      <c r="AL40" s="1001"/>
      <c r="AM40" s="1001"/>
      <c r="AN40" s="1001"/>
      <c r="AO40" s="1002"/>
    </row>
    <row r="41" spans="1:41" s="346" customFormat="1" ht="34.5" customHeight="1">
      <c r="A41" s="979"/>
      <c r="B41" s="980"/>
      <c r="C41" s="984"/>
      <c r="D41" s="985"/>
      <c r="E41" s="985"/>
      <c r="F41" s="985"/>
      <c r="G41" s="985"/>
      <c r="H41" s="985"/>
      <c r="I41" s="986"/>
      <c r="J41" s="1006"/>
      <c r="K41" s="1006"/>
      <c r="L41" s="1006"/>
      <c r="M41" s="1006"/>
      <c r="N41" s="1006"/>
      <c r="O41" s="1006"/>
      <c r="P41" s="1006"/>
      <c r="Q41" s="1006"/>
      <c r="R41" s="1006"/>
      <c r="S41" s="1006"/>
      <c r="T41" s="991"/>
      <c r="U41" s="1008"/>
      <c r="V41" s="994"/>
      <c r="W41" s="997"/>
      <c r="X41" s="999"/>
      <c r="Y41" s="994"/>
      <c r="Z41" s="997"/>
      <c r="AA41" s="999"/>
      <c r="AB41" s="994"/>
      <c r="AC41" s="997"/>
      <c r="AD41" s="1003"/>
      <c r="AE41" s="1004"/>
      <c r="AF41" s="1004"/>
      <c r="AG41" s="1004"/>
      <c r="AH41" s="1004"/>
      <c r="AI41" s="1004"/>
      <c r="AJ41" s="1004"/>
      <c r="AK41" s="1004"/>
      <c r="AL41" s="1004"/>
      <c r="AM41" s="1004"/>
      <c r="AN41" s="1004"/>
      <c r="AO41" s="1005"/>
    </row>
    <row r="43" spans="1:41">
      <c r="A43" t="s">
        <v>920</v>
      </c>
      <c r="B43">
        <v>1</v>
      </c>
      <c r="C43" t="s">
        <v>921</v>
      </c>
    </row>
    <row r="44" spans="1:41">
      <c r="C44" t="s">
        <v>922</v>
      </c>
    </row>
    <row r="45" spans="1:41">
      <c r="B45">
        <v>2</v>
      </c>
      <c r="C45" s="348" t="s">
        <v>923</v>
      </c>
    </row>
    <row r="46" spans="1:41">
      <c r="B46">
        <v>3</v>
      </c>
      <c r="C46" t="s">
        <v>924</v>
      </c>
    </row>
    <row r="47" spans="1:41">
      <c r="B47">
        <v>4</v>
      </c>
      <c r="C47" t="s">
        <v>925</v>
      </c>
    </row>
  </sheetData>
  <sheetProtection selectLockedCells="1"/>
  <mergeCells count="168">
    <mergeCell ref="X40:Y41"/>
    <mergeCell ref="Z40:Z41"/>
    <mergeCell ref="AA40:AB41"/>
    <mergeCell ref="AC40:AC41"/>
    <mergeCell ref="AD40:AO41"/>
    <mergeCell ref="J41:S41"/>
    <mergeCell ref="A40:B41"/>
    <mergeCell ref="C40:I41"/>
    <mergeCell ref="J40:S40"/>
    <mergeCell ref="T40:T41"/>
    <mergeCell ref="U40:V41"/>
    <mergeCell ref="W40:W41"/>
    <mergeCell ref="X38:Y39"/>
    <mergeCell ref="Z38:Z39"/>
    <mergeCell ref="AA38:AB39"/>
    <mergeCell ref="AC38:AC39"/>
    <mergeCell ref="AD38:AO39"/>
    <mergeCell ref="J39:S39"/>
    <mergeCell ref="A38:B39"/>
    <mergeCell ref="C38:I39"/>
    <mergeCell ref="J38:S38"/>
    <mergeCell ref="T38:T39"/>
    <mergeCell ref="U38:V39"/>
    <mergeCell ref="W38:W39"/>
    <mergeCell ref="X36:Y37"/>
    <mergeCell ref="Z36:Z37"/>
    <mergeCell ref="AA36:AB37"/>
    <mergeCell ref="AC36:AC37"/>
    <mergeCell ref="AD36:AO37"/>
    <mergeCell ref="J37:S37"/>
    <mergeCell ref="A36:B37"/>
    <mergeCell ref="C36:I37"/>
    <mergeCell ref="J36:S36"/>
    <mergeCell ref="T36:T37"/>
    <mergeCell ref="U36:V37"/>
    <mergeCell ref="W36:W37"/>
    <mergeCell ref="X34:Y35"/>
    <mergeCell ref="Z34:Z35"/>
    <mergeCell ref="AA34:AB35"/>
    <mergeCell ref="AC34:AC35"/>
    <mergeCell ref="AD34:AO35"/>
    <mergeCell ref="J35:S35"/>
    <mergeCell ref="A34:B35"/>
    <mergeCell ref="C34:I35"/>
    <mergeCell ref="J34:S34"/>
    <mergeCell ref="T34:T35"/>
    <mergeCell ref="U34:V35"/>
    <mergeCell ref="W34:W35"/>
    <mergeCell ref="X32:Y33"/>
    <mergeCell ref="Z32:Z33"/>
    <mergeCell ref="AA32:AB33"/>
    <mergeCell ref="AC32:AC33"/>
    <mergeCell ref="AD32:AO33"/>
    <mergeCell ref="J33:S33"/>
    <mergeCell ref="A32:B33"/>
    <mergeCell ref="C32:I33"/>
    <mergeCell ref="J32:S32"/>
    <mergeCell ref="T32:T33"/>
    <mergeCell ref="U32:V33"/>
    <mergeCell ref="W32:W33"/>
    <mergeCell ref="X30:Y31"/>
    <mergeCell ref="Z30:Z31"/>
    <mergeCell ref="AA30:AB31"/>
    <mergeCell ref="AC30:AC31"/>
    <mergeCell ref="AD30:AO31"/>
    <mergeCell ref="J31:S31"/>
    <mergeCell ref="A30:B31"/>
    <mergeCell ref="C30:I31"/>
    <mergeCell ref="J30:S30"/>
    <mergeCell ref="T30:T31"/>
    <mergeCell ref="U30:V31"/>
    <mergeCell ref="W30:W31"/>
    <mergeCell ref="X28:Y29"/>
    <mergeCell ref="Z28:Z29"/>
    <mergeCell ref="AA28:AB29"/>
    <mergeCell ref="AC28:AC29"/>
    <mergeCell ref="AD28:AO29"/>
    <mergeCell ref="J29:S29"/>
    <mergeCell ref="A28:B29"/>
    <mergeCell ref="C28:I29"/>
    <mergeCell ref="J28:S28"/>
    <mergeCell ref="T28:T29"/>
    <mergeCell ref="U28:V29"/>
    <mergeCell ref="W28:W29"/>
    <mergeCell ref="X26:Y27"/>
    <mergeCell ref="Z26:Z27"/>
    <mergeCell ref="AA26:AB27"/>
    <mergeCell ref="AC26:AC27"/>
    <mergeCell ref="AD26:AO27"/>
    <mergeCell ref="J27:S27"/>
    <mergeCell ref="A26:B27"/>
    <mergeCell ref="C26:I27"/>
    <mergeCell ref="J26:S26"/>
    <mergeCell ref="T26:T27"/>
    <mergeCell ref="U26:V27"/>
    <mergeCell ref="W26:W27"/>
    <mergeCell ref="X24:Y25"/>
    <mergeCell ref="Z24:Z25"/>
    <mergeCell ref="AA24:AB25"/>
    <mergeCell ref="AC24:AC25"/>
    <mergeCell ref="AD24:AO25"/>
    <mergeCell ref="J25:S25"/>
    <mergeCell ref="A24:B25"/>
    <mergeCell ref="C24:I25"/>
    <mergeCell ref="J24:S24"/>
    <mergeCell ref="T24:T25"/>
    <mergeCell ref="U24:V25"/>
    <mergeCell ref="W24:W25"/>
    <mergeCell ref="X22:Y23"/>
    <mergeCell ref="Z22:Z23"/>
    <mergeCell ref="AA22:AB23"/>
    <mergeCell ref="AC22:AC23"/>
    <mergeCell ref="AD22:AO23"/>
    <mergeCell ref="J23:S23"/>
    <mergeCell ref="A22:B23"/>
    <mergeCell ref="C22:I23"/>
    <mergeCell ref="J22:S22"/>
    <mergeCell ref="T22:T23"/>
    <mergeCell ref="U22:V23"/>
    <mergeCell ref="W22:W23"/>
    <mergeCell ref="W20:W21"/>
    <mergeCell ref="X20:Y21"/>
    <mergeCell ref="Z20:Z21"/>
    <mergeCell ref="AA20:AB21"/>
    <mergeCell ref="AC20:AC21"/>
    <mergeCell ref="AD20:AO21"/>
    <mergeCell ref="J19:S19"/>
    <mergeCell ref="A20:B21"/>
    <mergeCell ref="C20:I21"/>
    <mergeCell ref="J20:S20"/>
    <mergeCell ref="T20:T21"/>
    <mergeCell ref="U20:V21"/>
    <mergeCell ref="J21:S21"/>
    <mergeCell ref="W18:W19"/>
    <mergeCell ref="X18:Y19"/>
    <mergeCell ref="Z18:Z19"/>
    <mergeCell ref="AA18:AB19"/>
    <mergeCell ref="AC18:AC19"/>
    <mergeCell ref="AD18:AO19"/>
    <mergeCell ref="A17:B17"/>
    <mergeCell ref="C17:I17"/>
    <mergeCell ref="J17:S17"/>
    <mergeCell ref="T17:AC17"/>
    <mergeCell ref="AD17:AO17"/>
    <mergeCell ref="A18:B19"/>
    <mergeCell ref="C18:I19"/>
    <mergeCell ref="J18:S18"/>
    <mergeCell ref="T18:T19"/>
    <mergeCell ref="U18:V19"/>
    <mergeCell ref="A16:G16"/>
    <mergeCell ref="H16:AO16"/>
    <mergeCell ref="A6:AO7"/>
    <mergeCell ref="AD12:AH13"/>
    <mergeCell ref="AI12:AI13"/>
    <mergeCell ref="AJ12:AK13"/>
    <mergeCell ref="AL12:AL13"/>
    <mergeCell ref="AM12:AN13"/>
    <mergeCell ref="AO12:AO13"/>
    <mergeCell ref="AA1:AF2"/>
    <mergeCell ref="AG1:AJ2"/>
    <mergeCell ref="AK1:AK2"/>
    <mergeCell ref="AL1:AO2"/>
    <mergeCell ref="AA3:AF4"/>
    <mergeCell ref="AG3:AO4"/>
    <mergeCell ref="A14:G14"/>
    <mergeCell ref="H14:AO14"/>
    <mergeCell ref="A15:G15"/>
    <mergeCell ref="H15:AO15"/>
  </mergeCells>
  <phoneticPr fontId="2"/>
  <conditionalFormatting sqref="AG1 AL1 AM12 AJ12 AD12 H14:H16">
    <cfRule type="cellIs" dxfId="23" priority="4" operator="notEqual">
      <formula>""</formula>
    </cfRule>
  </conditionalFormatting>
  <conditionalFormatting sqref="C18:V41">
    <cfRule type="cellIs" dxfId="22" priority="3" operator="notEqual">
      <formula>""</formula>
    </cfRule>
  </conditionalFormatting>
  <conditionalFormatting sqref="X18:Y41 AA18:AB41">
    <cfRule type="cellIs" dxfId="21" priority="2" operator="notEqual">
      <formula>""</formula>
    </cfRule>
  </conditionalFormatting>
  <conditionalFormatting sqref="AD18:AO41">
    <cfRule type="cellIs" dxfId="20" priority="1" operator="notEqual">
      <formula>""</formula>
    </cfRule>
  </conditionalFormatting>
  <dataValidations count="3">
    <dataValidation type="list" allowBlank="1" showInputMessage="1" showErrorMessage="1" sqref="T18:T41" xr:uid="{3821391B-B839-4078-9362-04C12A90E862}">
      <formula1>$AS$1:$AS$5</formula1>
    </dataValidation>
    <dataValidation imeMode="on" allowBlank="1" showInputMessage="1" showErrorMessage="1" sqref="AD18:AO41 C18:S41 H14:AO16" xr:uid="{9DE54C9D-E7C3-427A-93CF-DD39A032C635}"/>
    <dataValidation imeMode="disabled" allowBlank="1" showInputMessage="1" showErrorMessage="1" sqref="AG1:AJ2 AL1:AO2 U18:V41 X18:Y41 AA18:AB41" xr:uid="{4719584F-F361-46C2-881F-3991CDFA264E}"/>
  </dataValidations>
  <pageMargins left="0.7" right="0.7" top="0.75" bottom="0.75" header="0.3" footer="0.3"/>
  <pageSetup paperSize="9" scale="7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08E4-C563-4B6A-A946-18EF93950AE3}">
  <dimension ref="A1:AD21"/>
  <sheetViews>
    <sheetView showGridLines="0" showZeros="0" zoomScaleNormal="100" workbookViewId="0">
      <selection activeCell="AE15" sqref="AE15"/>
    </sheetView>
  </sheetViews>
  <sheetFormatPr defaultColWidth="2.75" defaultRowHeight="13.5"/>
  <cols>
    <col min="1" max="2" width="2.75" style="2" customWidth="1"/>
    <col min="3" max="3" width="2.875" style="2" customWidth="1"/>
    <col min="4" max="4" width="2.75" style="2" customWidth="1"/>
    <col min="5" max="5" width="7" style="2" customWidth="1"/>
    <col min="6" max="6" width="8.125" style="2" customWidth="1"/>
    <col min="7" max="7" width="2.75" style="2" customWidth="1"/>
    <col min="8" max="8" width="5.25" style="2" customWidth="1"/>
    <col min="9" max="9" width="2.75" style="2" customWidth="1"/>
    <col min="10" max="10" width="5.75" style="2" customWidth="1"/>
    <col min="11" max="11" width="2.75" style="2" customWidth="1"/>
    <col min="12" max="12" width="9.5" style="2" customWidth="1"/>
    <col min="13" max="13" width="2.75" style="2" customWidth="1"/>
    <col min="14" max="14" width="7.625" style="2" customWidth="1"/>
    <col min="15" max="25" width="2.75" style="2" customWidth="1"/>
    <col min="26" max="30" width="2.75" style="2" hidden="1" customWidth="1"/>
    <col min="31" max="16384" width="2.75" style="2"/>
  </cols>
  <sheetData>
    <row r="1" spans="1:28">
      <c r="A1" s="1" t="s">
        <v>926</v>
      </c>
      <c r="K1" s="2" t="str">
        <f>IF([5]提出書類等一覧!I1="","",[5]提出書類等一覧!I1)</f>
        <v/>
      </c>
    </row>
    <row r="2" spans="1:28">
      <c r="A2" s="1"/>
    </row>
    <row r="3" spans="1:28" ht="19.5" customHeight="1">
      <c r="A3" s="654" t="s">
        <v>927</v>
      </c>
      <c r="B3" s="654"/>
      <c r="C3" s="654"/>
      <c r="D3" s="654"/>
      <c r="E3" s="654"/>
      <c r="F3" s="654"/>
      <c r="G3" s="654"/>
      <c r="H3" s="654"/>
      <c r="I3" s="654"/>
      <c r="J3" s="654"/>
      <c r="K3" s="654"/>
      <c r="L3" s="654"/>
      <c r="M3" s="654"/>
      <c r="N3" s="654"/>
      <c r="O3" s="654"/>
      <c r="P3" s="654"/>
      <c r="Q3" s="654"/>
      <c r="R3" s="654"/>
      <c r="S3" s="654"/>
      <c r="T3" s="654"/>
      <c r="U3" s="654"/>
    </row>
    <row r="4" spans="1:28" ht="14.25" thickBot="1">
      <c r="A4" s="1009"/>
      <c r="B4" s="1009"/>
      <c r="C4" s="1009"/>
      <c r="D4" s="1009"/>
      <c r="E4" s="1009"/>
      <c r="F4" s="1009"/>
      <c r="G4" s="1009"/>
      <c r="H4" s="1009"/>
      <c r="I4" s="1009"/>
      <c r="J4" s="1009"/>
      <c r="K4" s="1009"/>
      <c r="L4" s="1009"/>
      <c r="M4" s="1009"/>
      <c r="N4" s="1009"/>
      <c r="O4" s="1009"/>
      <c r="P4" s="1009"/>
      <c r="Q4" s="1009"/>
      <c r="R4" s="1009"/>
      <c r="S4" s="1009"/>
      <c r="T4" s="1009"/>
      <c r="U4" s="1009"/>
    </row>
    <row r="5" spans="1:28">
      <c r="A5" s="684" t="s">
        <v>928</v>
      </c>
      <c r="B5" s="707"/>
      <c r="C5" s="707"/>
      <c r="D5" s="707"/>
      <c r="E5" s="707"/>
      <c r="F5" s="707"/>
      <c r="G5" s="707"/>
      <c r="H5" s="707"/>
      <c r="I5" s="707"/>
      <c r="J5" s="707"/>
      <c r="K5" s="707"/>
      <c r="L5" s="707"/>
      <c r="M5" s="707"/>
      <c r="N5" s="707"/>
      <c r="O5" s="707"/>
      <c r="P5" s="707"/>
      <c r="Q5" s="707"/>
      <c r="R5" s="707"/>
      <c r="S5" s="707"/>
      <c r="T5" s="707"/>
      <c r="U5" s="708"/>
    </row>
    <row r="6" spans="1:28">
      <c r="A6" s="717"/>
      <c r="B6" s="718"/>
      <c r="C6" s="718"/>
      <c r="D6" s="718"/>
      <c r="E6" s="718"/>
      <c r="F6" s="718"/>
      <c r="G6" s="718"/>
      <c r="H6" s="718"/>
      <c r="I6" s="718"/>
      <c r="J6" s="718"/>
      <c r="K6" s="718"/>
      <c r="L6" s="718"/>
      <c r="M6" s="718"/>
      <c r="N6" s="718"/>
      <c r="O6" s="718"/>
      <c r="P6" s="718"/>
      <c r="Q6" s="718"/>
      <c r="R6" s="718"/>
      <c r="S6" s="718"/>
      <c r="T6" s="718"/>
      <c r="U6" s="719"/>
    </row>
    <row r="7" spans="1:28">
      <c r="A7" s="1010"/>
      <c r="B7" s="1011"/>
      <c r="C7" s="1011"/>
      <c r="D7" s="1011"/>
      <c r="U7" s="57"/>
      <c r="AA7" s="2" t="s">
        <v>929</v>
      </c>
    </row>
    <row r="8" spans="1:28">
      <c r="A8" s="1012"/>
      <c r="B8" s="1013"/>
      <c r="C8" s="1013"/>
      <c r="D8" s="1013"/>
      <c r="E8" s="573" t="s">
        <v>930</v>
      </c>
      <c r="F8" s="573"/>
      <c r="G8" s="74" t="s">
        <v>931</v>
      </c>
      <c r="H8" s="74" t="s">
        <v>932</v>
      </c>
      <c r="I8" s="74" t="s">
        <v>931</v>
      </c>
      <c r="J8" s="74" t="s">
        <v>933</v>
      </c>
      <c r="K8" s="74" t="s">
        <v>931</v>
      </c>
      <c r="L8" s="74" t="s">
        <v>934</v>
      </c>
      <c r="M8" s="74" t="s">
        <v>931</v>
      </c>
      <c r="N8" s="74" t="s">
        <v>450</v>
      </c>
      <c r="O8" s="37" t="s">
        <v>935</v>
      </c>
      <c r="P8" s="1016"/>
      <c r="Q8" s="1016"/>
      <c r="R8" s="1016"/>
      <c r="S8" s="1016"/>
      <c r="T8" s="1016"/>
      <c r="U8" s="57" t="s">
        <v>936</v>
      </c>
      <c r="AA8" s="2" t="s">
        <v>932</v>
      </c>
      <c r="AB8" s="39"/>
    </row>
    <row r="9" spans="1:28" ht="14.25" thickBot="1">
      <c r="A9" s="1014"/>
      <c r="B9" s="1015"/>
      <c r="C9" s="1015"/>
      <c r="D9" s="1015"/>
      <c r="E9" s="105"/>
      <c r="F9" s="105"/>
      <c r="G9" s="105"/>
      <c r="H9" s="105"/>
      <c r="I9" s="105"/>
      <c r="J9" s="105"/>
      <c r="K9" s="105"/>
      <c r="L9" s="105"/>
      <c r="M9" s="105"/>
      <c r="N9" s="105"/>
      <c r="O9" s="105"/>
      <c r="P9" s="105"/>
      <c r="Q9" s="105"/>
      <c r="R9" s="105"/>
      <c r="S9" s="105"/>
      <c r="T9" s="105"/>
      <c r="U9" s="106"/>
      <c r="AA9" s="2" t="s">
        <v>933</v>
      </c>
      <c r="AB9" s="39"/>
    </row>
    <row r="10" spans="1:28">
      <c r="A10" s="753" t="s">
        <v>937</v>
      </c>
      <c r="B10" s="754"/>
      <c r="C10" s="754"/>
      <c r="D10" s="754"/>
      <c r="E10" s="754"/>
      <c r="F10" s="754"/>
      <c r="G10" s="754"/>
      <c r="H10" s="754"/>
      <c r="I10" s="754"/>
      <c r="J10" s="754"/>
      <c r="K10" s="754"/>
      <c r="L10" s="754"/>
      <c r="M10" s="754"/>
      <c r="N10" s="754"/>
      <c r="O10" s="754"/>
      <c r="P10" s="754"/>
      <c r="Q10" s="754"/>
      <c r="R10" s="754"/>
      <c r="S10" s="754"/>
      <c r="T10" s="754"/>
      <c r="U10" s="755"/>
      <c r="AA10" s="2" t="s">
        <v>934</v>
      </c>
      <c r="AB10" s="39"/>
    </row>
    <row r="11" spans="1:28">
      <c r="A11" s="756"/>
      <c r="B11" s="757"/>
      <c r="C11" s="757"/>
      <c r="D11" s="757"/>
      <c r="E11" s="757"/>
      <c r="F11" s="757"/>
      <c r="G11" s="757"/>
      <c r="H11" s="757"/>
      <c r="I11" s="757"/>
      <c r="J11" s="757"/>
      <c r="K11" s="757"/>
      <c r="L11" s="757"/>
      <c r="M11" s="757"/>
      <c r="N11" s="757"/>
      <c r="O11" s="757"/>
      <c r="P11" s="757"/>
      <c r="Q11" s="757"/>
      <c r="R11" s="757"/>
      <c r="S11" s="757"/>
      <c r="T11" s="757"/>
      <c r="U11" s="758"/>
      <c r="AA11" s="2" t="s">
        <v>450</v>
      </c>
      <c r="AB11" s="39"/>
    </row>
    <row r="12" spans="1:28" ht="24.95" customHeight="1">
      <c r="A12" s="720" t="s">
        <v>938</v>
      </c>
      <c r="B12" s="1026"/>
      <c r="C12" s="1026"/>
      <c r="D12" s="1026"/>
      <c r="E12" s="485"/>
      <c r="F12" s="1030"/>
      <c r="G12" s="699"/>
      <c r="H12" s="699"/>
      <c r="I12" s="699"/>
      <c r="J12" s="699"/>
      <c r="K12" s="699"/>
      <c r="L12" s="699"/>
      <c r="M12" s="699"/>
      <c r="N12" s="699"/>
      <c r="O12" s="699"/>
      <c r="P12" s="699"/>
      <c r="Q12" s="699"/>
      <c r="R12" s="699"/>
      <c r="S12" s="699"/>
      <c r="T12" s="699"/>
      <c r="U12" s="1031"/>
      <c r="AB12" s="39"/>
    </row>
    <row r="13" spans="1:28" ht="24.95" customHeight="1">
      <c r="A13" s="1027"/>
      <c r="B13" s="1028"/>
      <c r="C13" s="1028"/>
      <c r="D13" s="1028"/>
      <c r="E13" s="1029"/>
      <c r="F13" s="1032"/>
      <c r="G13" s="702"/>
      <c r="H13" s="702"/>
      <c r="I13" s="702"/>
      <c r="J13" s="702"/>
      <c r="K13" s="702"/>
      <c r="L13" s="702"/>
      <c r="M13" s="702"/>
      <c r="N13" s="702"/>
      <c r="O13" s="702"/>
      <c r="P13" s="702"/>
      <c r="Q13" s="702"/>
      <c r="R13" s="702"/>
      <c r="S13" s="702"/>
      <c r="T13" s="702"/>
      <c r="U13" s="1033"/>
      <c r="AB13" s="39"/>
    </row>
    <row r="14" spans="1:28" ht="20.25" customHeight="1">
      <c r="A14" s="1034" t="s">
        <v>939</v>
      </c>
      <c r="B14" s="910"/>
      <c r="C14" s="910"/>
      <c r="D14" s="910"/>
      <c r="E14" s="485"/>
      <c r="F14" s="1035"/>
      <c r="G14" s="1035"/>
      <c r="H14" s="1035"/>
      <c r="I14" s="1035"/>
      <c r="J14" s="1035"/>
      <c r="K14" s="1035"/>
      <c r="L14" s="1035"/>
      <c r="M14" s="1035"/>
      <c r="N14" s="1035"/>
      <c r="O14" s="1035"/>
      <c r="P14" s="1035"/>
      <c r="Q14" s="1035"/>
      <c r="R14" s="1035"/>
      <c r="S14" s="1035"/>
      <c r="T14" s="1035"/>
      <c r="U14" s="1036"/>
      <c r="AB14" s="39"/>
    </row>
    <row r="15" spans="1:28" ht="28.5" customHeight="1">
      <c r="A15" s="572" t="s">
        <v>940</v>
      </c>
      <c r="B15" s="1037"/>
      <c r="C15" s="1037"/>
      <c r="D15" s="1037"/>
      <c r="E15" s="1038"/>
      <c r="F15" s="530"/>
      <c r="G15" s="530"/>
      <c r="H15" s="530"/>
      <c r="I15" s="530"/>
      <c r="J15" s="530"/>
      <c r="K15" s="530"/>
      <c r="L15" s="530"/>
      <c r="M15" s="530"/>
      <c r="N15" s="530"/>
      <c r="O15" s="530"/>
      <c r="P15" s="530"/>
      <c r="Q15" s="530"/>
      <c r="R15" s="530"/>
      <c r="S15" s="530"/>
      <c r="T15" s="530"/>
      <c r="U15" s="531"/>
    </row>
    <row r="16" spans="1:28" ht="24.95" customHeight="1">
      <c r="A16" s="1017"/>
      <c r="B16" s="660"/>
      <c r="C16" s="660"/>
      <c r="D16" s="660"/>
      <c r="E16" s="1018"/>
      <c r="F16" s="1022"/>
      <c r="G16" s="1022"/>
      <c r="H16" s="1022"/>
      <c r="I16" s="1022"/>
      <c r="J16" s="1022"/>
      <c r="K16" s="1022"/>
      <c r="L16" s="1022"/>
      <c r="M16" s="1022"/>
      <c r="N16" s="1022"/>
      <c r="O16" s="1022"/>
      <c r="P16" s="1022"/>
      <c r="Q16" s="1022"/>
      <c r="R16" s="1022"/>
      <c r="S16" s="1022"/>
      <c r="T16" s="1022"/>
      <c r="U16" s="1023"/>
    </row>
    <row r="17" spans="1:24" ht="24.95" customHeight="1">
      <c r="A17" s="1019"/>
      <c r="B17" s="1020"/>
      <c r="C17" s="1020"/>
      <c r="D17" s="1020"/>
      <c r="E17" s="1021"/>
      <c r="F17" s="1024"/>
      <c r="G17" s="1024"/>
      <c r="H17" s="1024"/>
      <c r="I17" s="1024"/>
      <c r="J17" s="1024"/>
      <c r="K17" s="1024"/>
      <c r="L17" s="1024"/>
      <c r="M17" s="1024"/>
      <c r="N17" s="1024"/>
      <c r="O17" s="1024"/>
      <c r="P17" s="1024"/>
      <c r="Q17" s="1024"/>
      <c r="R17" s="1024"/>
      <c r="S17" s="1024"/>
      <c r="T17" s="1024"/>
      <c r="U17" s="1025"/>
    </row>
    <row r="18" spans="1:24">
      <c r="A18" s="59"/>
      <c r="B18" s="72"/>
      <c r="C18" s="54"/>
      <c r="D18" s="54"/>
      <c r="E18" s="54"/>
      <c r="F18" s="60"/>
      <c r="G18" s="60"/>
      <c r="H18" s="60"/>
      <c r="I18" s="60"/>
      <c r="J18" s="60"/>
      <c r="K18" s="60"/>
      <c r="L18" s="60"/>
      <c r="M18" s="60"/>
      <c r="N18" s="60"/>
      <c r="O18" s="60"/>
      <c r="P18" s="60"/>
      <c r="Q18" s="60"/>
      <c r="R18" s="60"/>
      <c r="S18" s="60"/>
      <c r="T18" s="60"/>
      <c r="U18" s="62"/>
      <c r="X18" s="4"/>
    </row>
    <row r="19" spans="1:24">
      <c r="A19" s="58"/>
      <c r="B19" s="22" t="s">
        <v>4</v>
      </c>
      <c r="C19" s="22"/>
      <c r="D19" s="22">
        <v>1</v>
      </c>
      <c r="E19" s="22" t="s">
        <v>941</v>
      </c>
      <c r="F19" s="22"/>
      <c r="G19" s="4"/>
      <c r="H19" s="4"/>
      <c r="I19" s="4"/>
      <c r="J19" s="4"/>
      <c r="K19" s="4"/>
      <c r="L19" s="4"/>
      <c r="M19" s="4"/>
      <c r="N19" s="4"/>
      <c r="O19" s="4"/>
      <c r="P19" s="4"/>
      <c r="Q19" s="4"/>
      <c r="R19" s="4"/>
      <c r="S19" s="4"/>
      <c r="T19" s="4"/>
      <c r="U19" s="55"/>
      <c r="X19" s="4"/>
    </row>
    <row r="20" spans="1:24">
      <c r="A20" s="58"/>
      <c r="B20" s="22"/>
      <c r="C20" s="22"/>
      <c r="D20" s="22"/>
      <c r="E20" s="22" t="s">
        <v>942</v>
      </c>
      <c r="F20" s="22"/>
      <c r="G20" s="4"/>
      <c r="H20" s="4"/>
      <c r="I20" s="4"/>
      <c r="J20" s="4"/>
      <c r="K20" s="4"/>
      <c r="L20" s="4"/>
      <c r="M20" s="4"/>
      <c r="N20" s="4"/>
      <c r="O20" s="4"/>
      <c r="P20" s="4"/>
      <c r="Q20" s="4"/>
      <c r="R20" s="4"/>
      <c r="S20" s="4"/>
      <c r="T20" s="4"/>
      <c r="U20" s="55"/>
      <c r="X20" s="4"/>
    </row>
    <row r="21" spans="1:24" ht="14.25" thickBot="1">
      <c r="A21" s="63"/>
      <c r="B21" s="64"/>
      <c r="C21" s="64"/>
      <c r="D21" s="64"/>
      <c r="E21" s="64"/>
      <c r="F21" s="64"/>
      <c r="G21" s="64"/>
      <c r="H21" s="64"/>
      <c r="I21" s="64"/>
      <c r="J21" s="64"/>
      <c r="K21" s="64"/>
      <c r="L21" s="64"/>
      <c r="M21" s="64"/>
      <c r="N21" s="64"/>
      <c r="O21" s="64"/>
      <c r="P21" s="64"/>
      <c r="Q21" s="64"/>
      <c r="R21" s="64"/>
      <c r="S21" s="64"/>
      <c r="T21" s="64"/>
      <c r="U21" s="65"/>
    </row>
  </sheetData>
  <sheetProtection selectLockedCells="1"/>
  <mergeCells count="15">
    <mergeCell ref="A16:E17"/>
    <mergeCell ref="F16:U17"/>
    <mergeCell ref="A10:U11"/>
    <mergeCell ref="A12:E13"/>
    <mergeCell ref="F12:U13"/>
    <mergeCell ref="A14:E14"/>
    <mergeCell ref="F14:U14"/>
    <mergeCell ref="A15:E15"/>
    <mergeCell ref="F15:U15"/>
    <mergeCell ref="A3:U3"/>
    <mergeCell ref="A4:U4"/>
    <mergeCell ref="A5:U6"/>
    <mergeCell ref="A7:D9"/>
    <mergeCell ref="E8:F8"/>
    <mergeCell ref="P8:T8"/>
  </mergeCells>
  <phoneticPr fontId="2"/>
  <conditionalFormatting sqref="C18:E18">
    <cfRule type="expression" dxfId="19" priority="1" stopIfTrue="1">
      <formula>$G$26=1</formula>
    </cfRule>
    <cfRule type="expression" dxfId="18" priority="2" stopIfTrue="1">
      <formula>$G$26=2</formula>
    </cfRule>
  </conditionalFormatting>
  <conditionalFormatting sqref="E8">
    <cfRule type="expression" dxfId="17" priority="3" stopIfTrue="1">
      <formula>$A$7="事業(営業)譲渡"</formula>
    </cfRule>
  </conditionalFormatting>
  <conditionalFormatting sqref="F8">
    <cfRule type="expression" dxfId="16" priority="4" stopIfTrue="1">
      <formula>$A$7="事業(営業)譲渡"</formula>
    </cfRule>
  </conditionalFormatting>
  <conditionalFormatting sqref="F12:U17 P8:T8">
    <cfRule type="cellIs" dxfId="15" priority="5" stopIfTrue="1" operator="notEqual">
      <formula>""</formula>
    </cfRule>
  </conditionalFormatting>
  <conditionalFormatting sqref="H8">
    <cfRule type="expression" dxfId="14" priority="6" stopIfTrue="1">
      <formula>$A$7="合併"</formula>
    </cfRule>
  </conditionalFormatting>
  <conditionalFormatting sqref="J8">
    <cfRule type="expression" dxfId="13" priority="7" stopIfTrue="1">
      <formula>$A$7="分割"</formula>
    </cfRule>
  </conditionalFormatting>
  <conditionalFormatting sqref="L8">
    <cfRule type="expression" dxfId="12" priority="8" stopIfTrue="1">
      <formula>$A$7="法人設立"</formula>
    </cfRule>
  </conditionalFormatting>
  <conditionalFormatting sqref="N8">
    <cfRule type="expression" dxfId="11" priority="9" stopIfTrue="1">
      <formula>$A$7="その他"</formula>
    </cfRule>
  </conditionalFormatting>
  <dataValidations count="3">
    <dataValidation type="textLength" imeMode="disabled" operator="equal" allowBlank="1" showInputMessage="1" showErrorMessage="1" error="以下を確認してください。_x000a_・登録番号は６桁です。_x000a_・ハイフンで区切ってください。" sqref="F16:U17" xr:uid="{31F31522-8DBA-41B0-8C95-0AEE9B70B6C2}">
      <formula1>7</formula1>
    </dataValidation>
    <dataValidation imeMode="hiragana" allowBlank="1" showInputMessage="1" showErrorMessage="1" sqref="F12:U15 P8:T8" xr:uid="{60FC5098-E7B1-494F-A9C7-661A5E3A4B50}"/>
    <dataValidation type="list" allowBlank="1" showErrorMessage="1" prompt="右のボタンから該当理由を選択してください。" sqref="A7:D9" xr:uid="{1A4F78FE-B256-4CAB-B906-4FF1D3B7AC17}">
      <formula1>$AA$7:$AA$11</formula1>
    </dataValidation>
  </dataValidations>
  <pageMargins left="0.75" right="0.75" top="1" bottom="1" header="0.51200000000000001" footer="0.51200000000000001"/>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BCDE3-281E-4B36-AFEA-64A4A98D1773}">
  <sheetPr codeName="Sheet8"/>
  <dimension ref="A1:AD82"/>
  <sheetViews>
    <sheetView showGridLines="0" view="pageBreakPreview" topLeftCell="A7" zoomScaleNormal="100" zoomScaleSheetLayoutView="100" workbookViewId="0">
      <selection activeCell="A64" sqref="A64:J64"/>
    </sheetView>
  </sheetViews>
  <sheetFormatPr defaultColWidth="2.875" defaultRowHeight="13.5"/>
  <cols>
    <col min="1" max="9" width="2.875" customWidth="1"/>
    <col min="10" max="10" width="3.75" customWidth="1"/>
    <col min="11" max="29" width="2.875" customWidth="1"/>
    <col min="266" max="266" width="3.75" customWidth="1"/>
    <col min="522" max="522" width="3.75" customWidth="1"/>
    <col min="778" max="778" width="3.75" customWidth="1"/>
    <col min="1034" max="1034" width="3.75" customWidth="1"/>
    <col min="1290" max="1290" width="3.75" customWidth="1"/>
    <col min="1546" max="1546" width="3.75" customWidth="1"/>
    <col min="1802" max="1802" width="3.75" customWidth="1"/>
    <col min="2058" max="2058" width="3.75" customWidth="1"/>
    <col min="2314" max="2314" width="3.75" customWidth="1"/>
    <col min="2570" max="2570" width="3.75" customWidth="1"/>
    <col min="2826" max="2826" width="3.75" customWidth="1"/>
    <col min="3082" max="3082" width="3.75" customWidth="1"/>
    <col min="3338" max="3338" width="3.75" customWidth="1"/>
    <col min="3594" max="3594" width="3.75" customWidth="1"/>
    <col min="3850" max="3850" width="3.75" customWidth="1"/>
    <col min="4106" max="4106" width="3.75" customWidth="1"/>
    <col min="4362" max="4362" width="3.75" customWidth="1"/>
    <col min="4618" max="4618" width="3.75" customWidth="1"/>
    <col min="4874" max="4874" width="3.75" customWidth="1"/>
    <col min="5130" max="5130" width="3.75" customWidth="1"/>
    <col min="5386" max="5386" width="3.75" customWidth="1"/>
    <col min="5642" max="5642" width="3.75" customWidth="1"/>
    <col min="5898" max="5898" width="3.75" customWidth="1"/>
    <col min="6154" max="6154" width="3.75" customWidth="1"/>
    <col min="6410" max="6410" width="3.75" customWidth="1"/>
    <col min="6666" max="6666" width="3.75" customWidth="1"/>
    <col min="6922" max="6922" width="3.75" customWidth="1"/>
    <col min="7178" max="7178" width="3.75" customWidth="1"/>
    <col min="7434" max="7434" width="3.75" customWidth="1"/>
    <col min="7690" max="7690" width="3.75" customWidth="1"/>
    <col min="7946" max="7946" width="3.75" customWidth="1"/>
    <col min="8202" max="8202" width="3.75" customWidth="1"/>
    <col min="8458" max="8458" width="3.75" customWidth="1"/>
    <col min="8714" max="8714" width="3.75" customWidth="1"/>
    <col min="8970" max="8970" width="3.75" customWidth="1"/>
    <col min="9226" max="9226" width="3.75" customWidth="1"/>
    <col min="9482" max="9482" width="3.75" customWidth="1"/>
    <col min="9738" max="9738" width="3.75" customWidth="1"/>
    <col min="9994" max="9994" width="3.75" customWidth="1"/>
    <col min="10250" max="10250" width="3.75" customWidth="1"/>
    <col min="10506" max="10506" width="3.75" customWidth="1"/>
    <col min="10762" max="10762" width="3.75" customWidth="1"/>
    <col min="11018" max="11018" width="3.75" customWidth="1"/>
    <col min="11274" max="11274" width="3.75" customWidth="1"/>
    <col min="11530" max="11530" width="3.75" customWidth="1"/>
    <col min="11786" max="11786" width="3.75" customWidth="1"/>
    <col min="12042" max="12042" width="3.75" customWidth="1"/>
    <col min="12298" max="12298" width="3.75" customWidth="1"/>
    <col min="12554" max="12554" width="3.75" customWidth="1"/>
    <col min="12810" max="12810" width="3.75" customWidth="1"/>
    <col min="13066" max="13066" width="3.75" customWidth="1"/>
    <col min="13322" max="13322" width="3.75" customWidth="1"/>
    <col min="13578" max="13578" width="3.75" customWidth="1"/>
    <col min="13834" max="13834" width="3.75" customWidth="1"/>
    <col min="14090" max="14090" width="3.75" customWidth="1"/>
    <col min="14346" max="14346" width="3.75" customWidth="1"/>
    <col min="14602" max="14602" width="3.75" customWidth="1"/>
    <col min="14858" max="14858" width="3.75" customWidth="1"/>
    <col min="15114" max="15114" width="3.75" customWidth="1"/>
    <col min="15370" max="15370" width="3.75" customWidth="1"/>
    <col min="15626" max="15626" width="3.75" customWidth="1"/>
    <col min="15882" max="15882" width="3.75" customWidth="1"/>
    <col min="16138" max="16138" width="3.75" customWidth="1"/>
  </cols>
  <sheetData>
    <row r="1" spans="1:29">
      <c r="A1" s="349" t="s">
        <v>944</v>
      </c>
      <c r="E1" s="350"/>
    </row>
    <row r="3" spans="1:29" ht="17.25">
      <c r="F3" s="1039" t="s">
        <v>945</v>
      </c>
      <c r="G3" s="1039"/>
      <c r="H3" s="1039"/>
      <c r="I3" s="1039"/>
      <c r="J3" s="1039"/>
      <c r="K3" s="1039"/>
      <c r="L3" s="1039"/>
      <c r="M3" s="1039"/>
      <c r="N3" s="1039"/>
      <c r="O3" s="1039"/>
      <c r="P3" s="1039"/>
      <c r="Q3" s="1039"/>
      <c r="R3" s="1039"/>
      <c r="S3" s="1039"/>
      <c r="T3" s="1039"/>
      <c r="U3" s="1039"/>
      <c r="V3" s="1039"/>
      <c r="W3" s="1039"/>
      <c r="X3" s="1039"/>
    </row>
    <row r="5" spans="1:29">
      <c r="V5" s="113" t="s">
        <v>676</v>
      </c>
      <c r="W5" s="113"/>
      <c r="X5" s="351"/>
      <c r="Y5" s="113" t="s">
        <v>226</v>
      </c>
      <c r="Z5" s="351"/>
      <c r="AA5" s="113" t="s">
        <v>225</v>
      </c>
      <c r="AB5" s="351"/>
      <c r="AC5" s="113" t="s">
        <v>224</v>
      </c>
    </row>
    <row r="7" spans="1:29">
      <c r="C7" s="113" t="s">
        <v>946</v>
      </c>
    </row>
    <row r="8" spans="1:29">
      <c r="P8" s="1040"/>
      <c r="Q8" s="1040"/>
      <c r="R8" s="1040"/>
      <c r="S8" s="1040"/>
      <c r="T8" s="1040"/>
      <c r="U8" s="1040"/>
      <c r="V8" s="1040"/>
      <c r="W8" s="1040"/>
      <c r="X8" s="1040"/>
      <c r="Y8" s="1040"/>
      <c r="Z8" s="1040"/>
      <c r="AA8" s="1040"/>
      <c r="AB8" s="1040"/>
      <c r="AC8" s="1040"/>
    </row>
    <row r="9" spans="1:29">
      <c r="K9" s="113" t="s">
        <v>44</v>
      </c>
      <c r="P9" s="1040"/>
      <c r="Q9" s="1040"/>
      <c r="R9" s="1040"/>
      <c r="S9" s="1040"/>
      <c r="T9" s="1040"/>
      <c r="U9" s="1040"/>
      <c r="V9" s="1040"/>
      <c r="W9" s="1040"/>
      <c r="X9" s="1040"/>
      <c r="Y9" s="1040"/>
      <c r="Z9" s="1040"/>
      <c r="AA9" s="1040"/>
      <c r="AB9" s="1040"/>
      <c r="AC9" s="1040"/>
    </row>
    <row r="10" spans="1:29">
      <c r="P10" s="1041"/>
      <c r="Q10" s="1041"/>
      <c r="R10" s="1041"/>
      <c r="S10" s="1041"/>
      <c r="T10" s="1041"/>
      <c r="U10" s="1041"/>
      <c r="V10" s="1041"/>
      <c r="W10" s="1041"/>
      <c r="X10" s="1041"/>
      <c r="Y10" s="1041"/>
      <c r="Z10" s="1041"/>
      <c r="AA10" s="1041"/>
      <c r="AB10" s="1041"/>
      <c r="AC10" s="1041"/>
    </row>
    <row r="11" spans="1:29">
      <c r="K11" s="113" t="s">
        <v>883</v>
      </c>
      <c r="P11" s="1041"/>
      <c r="Q11" s="1041"/>
      <c r="R11" s="1041"/>
      <c r="S11" s="1041"/>
      <c r="T11" s="1041"/>
      <c r="U11" s="1041"/>
      <c r="V11" s="1041"/>
      <c r="W11" s="1041"/>
      <c r="X11" s="1041"/>
      <c r="Y11" s="1041"/>
      <c r="Z11" s="1041"/>
      <c r="AA11" s="1041"/>
      <c r="AB11" s="1041"/>
      <c r="AC11" s="1041"/>
    </row>
    <row r="12" spans="1:29">
      <c r="P12" s="1042"/>
      <c r="Q12" s="1042"/>
      <c r="R12" s="1042"/>
      <c r="S12" s="1042"/>
      <c r="T12" s="1042"/>
      <c r="U12" s="1042"/>
      <c r="V12" s="1042"/>
      <c r="W12" s="1042"/>
      <c r="X12" s="1042"/>
      <c r="Y12" s="1042"/>
      <c r="Z12" s="1042"/>
      <c r="AA12" s="1042"/>
      <c r="AB12" s="350"/>
      <c r="AC12" s="350"/>
    </row>
    <row r="13" spans="1:29">
      <c r="K13" s="113" t="s">
        <v>947</v>
      </c>
      <c r="P13" s="1042"/>
      <c r="Q13" s="1042"/>
      <c r="R13" s="1042"/>
      <c r="S13" s="1042"/>
      <c r="T13" s="1042"/>
      <c r="U13" s="1042"/>
      <c r="V13" s="1042"/>
      <c r="W13" s="1042"/>
      <c r="X13" s="1042"/>
      <c r="Y13" s="1042"/>
      <c r="Z13" s="1042"/>
      <c r="AA13" s="1042"/>
      <c r="AB13" s="1043" t="s">
        <v>948</v>
      </c>
      <c r="AC13" s="1043"/>
    </row>
    <row r="16" spans="1:29" ht="13.5" customHeight="1">
      <c r="B16" s="378" t="s">
        <v>949</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row>
    <row r="17" spans="2:29">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row>
    <row r="20" spans="2:29">
      <c r="O20" s="113" t="s">
        <v>950</v>
      </c>
    </row>
    <row r="22" spans="2:29">
      <c r="C22" s="113"/>
      <c r="E22" s="113"/>
      <c r="I22" s="1044"/>
      <c r="J22" s="1044"/>
      <c r="K22" s="1044"/>
      <c r="L22" s="1044"/>
      <c r="M22" s="1044"/>
      <c r="N22" s="1044"/>
    </row>
    <row r="23" spans="2:29">
      <c r="G23" s="352"/>
      <c r="H23" s="352"/>
      <c r="I23" s="352"/>
      <c r="J23" s="352"/>
      <c r="K23" s="352"/>
      <c r="L23" s="352"/>
      <c r="M23" s="352"/>
      <c r="N23" s="352"/>
      <c r="O23" s="352"/>
      <c r="P23" s="352"/>
    </row>
    <row r="25" spans="2:29">
      <c r="C25" s="113">
        <v>1</v>
      </c>
      <c r="E25" s="113" t="s">
        <v>951</v>
      </c>
    </row>
    <row r="27" spans="2:29">
      <c r="D27" s="1045" t="s">
        <v>952</v>
      </c>
      <c r="E27" s="1046"/>
      <c r="F27" s="1046"/>
      <c r="G27" s="1046"/>
      <c r="H27" s="1047"/>
      <c r="I27" s="1045" t="s">
        <v>953</v>
      </c>
      <c r="J27" s="1046"/>
      <c r="K27" s="1046"/>
      <c r="L27" s="1046"/>
      <c r="M27" s="1046"/>
      <c r="N27" s="1046"/>
      <c r="O27" s="1047"/>
      <c r="P27" s="1045" t="s">
        <v>954</v>
      </c>
      <c r="Q27" s="1046"/>
      <c r="R27" s="1046"/>
      <c r="S27" s="1046"/>
      <c r="T27" s="1046"/>
      <c r="U27" s="1046"/>
      <c r="V27" s="1047"/>
      <c r="W27" s="1045" t="s">
        <v>955</v>
      </c>
      <c r="X27" s="1046"/>
      <c r="Y27" s="1046"/>
      <c r="Z27" s="1046"/>
      <c r="AA27" s="1046"/>
      <c r="AB27" s="1047"/>
    </row>
    <row r="28" spans="2:29">
      <c r="D28" s="1048"/>
      <c r="E28" s="1049"/>
      <c r="F28" s="1049"/>
      <c r="G28" s="1049"/>
      <c r="H28" s="1050"/>
      <c r="I28" s="1048"/>
      <c r="J28" s="1049"/>
      <c r="K28" s="1049"/>
      <c r="L28" s="1049"/>
      <c r="M28" s="1049"/>
      <c r="N28" s="1049"/>
      <c r="O28" s="1050"/>
      <c r="P28" s="1048"/>
      <c r="Q28" s="1049"/>
      <c r="R28" s="1049"/>
      <c r="S28" s="1049"/>
      <c r="T28" s="1049"/>
      <c r="U28" s="1049"/>
      <c r="V28" s="1050"/>
      <c r="W28" s="1048"/>
      <c r="X28" s="1049"/>
      <c r="Y28" s="1049"/>
      <c r="Z28" s="1049"/>
      <c r="AA28" s="1049"/>
      <c r="AB28" s="1050"/>
    </row>
    <row r="29" spans="2:29">
      <c r="D29" s="1051"/>
      <c r="E29" s="1052"/>
      <c r="F29" s="1052"/>
      <c r="G29" s="1052"/>
      <c r="H29" s="1053"/>
      <c r="I29" s="1054"/>
      <c r="J29" s="1055"/>
      <c r="K29" s="1055"/>
      <c r="L29" s="1055"/>
      <c r="M29" s="1055"/>
      <c r="N29" s="1055"/>
      <c r="O29" s="1056"/>
      <c r="P29" s="1054"/>
      <c r="Q29" s="1055"/>
      <c r="R29" s="1055"/>
      <c r="S29" s="1055"/>
      <c r="T29" s="1055"/>
      <c r="U29" s="1055"/>
      <c r="V29" s="1056"/>
      <c r="W29" s="1054"/>
      <c r="X29" s="1055"/>
      <c r="Y29" s="1055"/>
      <c r="Z29" s="1055"/>
      <c r="AA29" s="1055"/>
      <c r="AB29" s="1056"/>
    </row>
    <row r="30" spans="2:29">
      <c r="D30" s="1057"/>
      <c r="E30" s="1058"/>
      <c r="F30" s="1058"/>
      <c r="G30" s="1058"/>
      <c r="H30" s="1059"/>
      <c r="I30" s="1060"/>
      <c r="J30" s="1061"/>
      <c r="K30" s="1061"/>
      <c r="L30" s="1061"/>
      <c r="M30" s="1061"/>
      <c r="N30" s="1061"/>
      <c r="O30" s="1062"/>
      <c r="P30" s="1060"/>
      <c r="Q30" s="1061"/>
      <c r="R30" s="1061"/>
      <c r="S30" s="1061"/>
      <c r="T30" s="1061"/>
      <c r="U30" s="1061"/>
      <c r="V30" s="1062"/>
      <c r="W30" s="1060"/>
      <c r="X30" s="1061"/>
      <c r="Y30" s="1061"/>
      <c r="Z30" s="1061"/>
      <c r="AA30" s="1061"/>
      <c r="AB30" s="1062"/>
    </row>
    <row r="31" spans="2:29">
      <c r="D31" s="1057"/>
      <c r="E31" s="1058"/>
      <c r="F31" s="1058"/>
      <c r="G31" s="1058"/>
      <c r="H31" s="1059"/>
      <c r="I31" s="1060"/>
      <c r="J31" s="1061"/>
      <c r="K31" s="1061"/>
      <c r="L31" s="1061"/>
      <c r="M31" s="1061"/>
      <c r="N31" s="1061"/>
      <c r="O31" s="1062"/>
      <c r="P31" s="1060"/>
      <c r="Q31" s="1061"/>
      <c r="R31" s="1061"/>
      <c r="S31" s="1061"/>
      <c r="T31" s="1061"/>
      <c r="U31" s="1061"/>
      <c r="V31" s="1062"/>
      <c r="W31" s="1060"/>
      <c r="X31" s="1061"/>
      <c r="Y31" s="1061"/>
      <c r="Z31" s="1061"/>
      <c r="AA31" s="1061"/>
      <c r="AB31" s="1062"/>
    </row>
    <row r="32" spans="2:29">
      <c r="D32" s="1057"/>
      <c r="E32" s="1058"/>
      <c r="F32" s="1058"/>
      <c r="G32" s="1058"/>
      <c r="H32" s="1059"/>
      <c r="I32" s="1060"/>
      <c r="J32" s="1061"/>
      <c r="K32" s="1061"/>
      <c r="L32" s="1061"/>
      <c r="M32" s="1061"/>
      <c r="N32" s="1061"/>
      <c r="O32" s="1062"/>
      <c r="P32" s="1060"/>
      <c r="Q32" s="1061"/>
      <c r="R32" s="1061"/>
      <c r="S32" s="1061"/>
      <c r="T32" s="1061"/>
      <c r="U32" s="1061"/>
      <c r="V32" s="1062"/>
      <c r="W32" s="1060"/>
      <c r="X32" s="1061"/>
      <c r="Y32" s="1061"/>
      <c r="Z32" s="1061"/>
      <c r="AA32" s="1061"/>
      <c r="AB32" s="1062"/>
    </row>
    <row r="33" spans="4:28">
      <c r="D33" s="1057"/>
      <c r="E33" s="1058"/>
      <c r="F33" s="1058"/>
      <c r="G33" s="1058"/>
      <c r="H33" s="1059"/>
      <c r="I33" s="1060"/>
      <c r="J33" s="1061"/>
      <c r="K33" s="1061"/>
      <c r="L33" s="1061"/>
      <c r="M33" s="1061"/>
      <c r="N33" s="1061"/>
      <c r="O33" s="1062"/>
      <c r="P33" s="1060"/>
      <c r="Q33" s="1061"/>
      <c r="R33" s="1061"/>
      <c r="S33" s="1061"/>
      <c r="T33" s="1061"/>
      <c r="U33" s="1061"/>
      <c r="V33" s="1062"/>
      <c r="W33" s="1060"/>
      <c r="X33" s="1061"/>
      <c r="Y33" s="1061"/>
      <c r="Z33" s="1061"/>
      <c r="AA33" s="1061"/>
      <c r="AB33" s="1062"/>
    </row>
    <row r="34" spans="4:28">
      <c r="D34" s="1057"/>
      <c r="E34" s="1058"/>
      <c r="F34" s="1058"/>
      <c r="G34" s="1058"/>
      <c r="H34" s="1059"/>
      <c r="I34" s="1060"/>
      <c r="J34" s="1061"/>
      <c r="K34" s="1061"/>
      <c r="L34" s="1061"/>
      <c r="M34" s="1061"/>
      <c r="N34" s="1061"/>
      <c r="O34" s="1062"/>
      <c r="P34" s="1060"/>
      <c r="Q34" s="1061"/>
      <c r="R34" s="1061"/>
      <c r="S34" s="1061"/>
      <c r="T34" s="1061"/>
      <c r="U34" s="1061"/>
      <c r="V34" s="1062"/>
      <c r="W34" s="1060"/>
      <c r="X34" s="1061"/>
      <c r="Y34" s="1061"/>
      <c r="Z34" s="1061"/>
      <c r="AA34" s="1061"/>
      <c r="AB34" s="1062"/>
    </row>
    <row r="35" spans="4:28">
      <c r="D35" s="1057"/>
      <c r="E35" s="1058"/>
      <c r="F35" s="1058"/>
      <c r="G35" s="1058"/>
      <c r="H35" s="1059"/>
      <c r="I35" s="1060"/>
      <c r="J35" s="1061"/>
      <c r="K35" s="1061"/>
      <c r="L35" s="1061"/>
      <c r="M35" s="1061"/>
      <c r="N35" s="1061"/>
      <c r="O35" s="1062"/>
      <c r="P35" s="1060"/>
      <c r="Q35" s="1061"/>
      <c r="R35" s="1061"/>
      <c r="S35" s="1061"/>
      <c r="T35" s="1061"/>
      <c r="U35" s="1061"/>
      <c r="V35" s="1062"/>
      <c r="W35" s="1060"/>
      <c r="X35" s="1061"/>
      <c r="Y35" s="1061"/>
      <c r="Z35" s="1061"/>
      <c r="AA35" s="1061"/>
      <c r="AB35" s="1062"/>
    </row>
    <row r="36" spans="4:28">
      <c r="D36" s="1057"/>
      <c r="E36" s="1058"/>
      <c r="F36" s="1058"/>
      <c r="G36" s="1058"/>
      <c r="H36" s="1059"/>
      <c r="I36" s="1060"/>
      <c r="J36" s="1061"/>
      <c r="K36" s="1061"/>
      <c r="L36" s="1061"/>
      <c r="M36" s="1061"/>
      <c r="N36" s="1061"/>
      <c r="O36" s="1062"/>
      <c r="P36" s="1060"/>
      <c r="Q36" s="1061"/>
      <c r="R36" s="1061"/>
      <c r="S36" s="1061"/>
      <c r="T36" s="1061"/>
      <c r="U36" s="1061"/>
      <c r="V36" s="1062"/>
      <c r="W36" s="1060"/>
      <c r="X36" s="1061"/>
      <c r="Y36" s="1061"/>
      <c r="Z36" s="1061"/>
      <c r="AA36" s="1061"/>
      <c r="AB36" s="1062"/>
    </row>
    <row r="37" spans="4:28">
      <c r="D37" s="1057"/>
      <c r="E37" s="1058"/>
      <c r="F37" s="1058"/>
      <c r="G37" s="1058"/>
      <c r="H37" s="1059"/>
      <c r="I37" s="1060"/>
      <c r="J37" s="1061"/>
      <c r="K37" s="1061"/>
      <c r="L37" s="1061"/>
      <c r="M37" s="1061"/>
      <c r="N37" s="1061"/>
      <c r="O37" s="1062"/>
      <c r="P37" s="1060"/>
      <c r="Q37" s="1061"/>
      <c r="R37" s="1061"/>
      <c r="S37" s="1061"/>
      <c r="T37" s="1061"/>
      <c r="U37" s="1061"/>
      <c r="V37" s="1062"/>
      <c r="W37" s="1060"/>
      <c r="X37" s="1061"/>
      <c r="Y37" s="1061"/>
      <c r="Z37" s="1061"/>
      <c r="AA37" s="1061"/>
      <c r="AB37" s="1062"/>
    </row>
    <row r="38" spans="4:28">
      <c r="D38" s="1057"/>
      <c r="E38" s="1058"/>
      <c r="F38" s="1058"/>
      <c r="G38" s="1058"/>
      <c r="H38" s="1059"/>
      <c r="I38" s="1060"/>
      <c r="J38" s="1061"/>
      <c r="K38" s="1061"/>
      <c r="L38" s="1061"/>
      <c r="M38" s="1061"/>
      <c r="N38" s="1061"/>
      <c r="O38" s="1062"/>
      <c r="P38" s="1060"/>
      <c r="Q38" s="1061"/>
      <c r="R38" s="1061"/>
      <c r="S38" s="1061"/>
      <c r="T38" s="1061"/>
      <c r="U38" s="1061"/>
      <c r="V38" s="1062"/>
      <c r="W38" s="1060"/>
      <c r="X38" s="1061"/>
      <c r="Y38" s="1061"/>
      <c r="Z38" s="1061"/>
      <c r="AA38" s="1061"/>
      <c r="AB38" s="1062"/>
    </row>
    <row r="39" spans="4:28">
      <c r="D39" s="1057"/>
      <c r="E39" s="1058"/>
      <c r="F39" s="1058"/>
      <c r="G39" s="1058"/>
      <c r="H39" s="1059"/>
      <c r="I39" s="1060"/>
      <c r="J39" s="1061"/>
      <c r="K39" s="1061"/>
      <c r="L39" s="1061"/>
      <c r="M39" s="1061"/>
      <c r="N39" s="1061"/>
      <c r="O39" s="1062"/>
      <c r="P39" s="1060"/>
      <c r="Q39" s="1061"/>
      <c r="R39" s="1061"/>
      <c r="S39" s="1061"/>
      <c r="T39" s="1061"/>
      <c r="U39" s="1061"/>
      <c r="V39" s="1062"/>
      <c r="W39" s="1060"/>
      <c r="X39" s="1061"/>
      <c r="Y39" s="1061"/>
      <c r="Z39" s="1061"/>
      <c r="AA39" s="1061"/>
      <c r="AB39" s="1062"/>
    </row>
    <row r="40" spans="4:28">
      <c r="D40" s="1057"/>
      <c r="E40" s="1058"/>
      <c r="F40" s="1058"/>
      <c r="G40" s="1058"/>
      <c r="H40" s="1059"/>
      <c r="I40" s="1060"/>
      <c r="J40" s="1061"/>
      <c r="K40" s="1061"/>
      <c r="L40" s="1061"/>
      <c r="M40" s="1061"/>
      <c r="N40" s="1061"/>
      <c r="O40" s="1062"/>
      <c r="P40" s="1060"/>
      <c r="Q40" s="1061"/>
      <c r="R40" s="1061"/>
      <c r="S40" s="1061"/>
      <c r="T40" s="1061"/>
      <c r="U40" s="1061"/>
      <c r="V40" s="1062"/>
      <c r="W40" s="1060"/>
      <c r="X40" s="1061"/>
      <c r="Y40" s="1061"/>
      <c r="Z40" s="1061"/>
      <c r="AA40" s="1061"/>
      <c r="AB40" s="1062"/>
    </row>
    <row r="41" spans="4:28">
      <c r="D41" s="1057"/>
      <c r="E41" s="1058"/>
      <c r="F41" s="1058"/>
      <c r="G41" s="1058"/>
      <c r="H41" s="1059"/>
      <c r="I41" s="1060"/>
      <c r="J41" s="1061"/>
      <c r="K41" s="1061"/>
      <c r="L41" s="1061"/>
      <c r="M41" s="1061"/>
      <c r="N41" s="1061"/>
      <c r="O41" s="1062"/>
      <c r="P41" s="1060"/>
      <c r="Q41" s="1061"/>
      <c r="R41" s="1061"/>
      <c r="S41" s="1061"/>
      <c r="T41" s="1061"/>
      <c r="U41" s="1061"/>
      <c r="V41" s="1062"/>
      <c r="W41" s="1060"/>
      <c r="X41" s="1061"/>
      <c r="Y41" s="1061"/>
      <c r="Z41" s="1061"/>
      <c r="AA41" s="1061"/>
      <c r="AB41" s="1062"/>
    </row>
    <row r="42" spans="4:28">
      <c r="D42" s="1057"/>
      <c r="E42" s="1058"/>
      <c r="F42" s="1058"/>
      <c r="G42" s="1058"/>
      <c r="H42" s="1059"/>
      <c r="I42" s="1060"/>
      <c r="J42" s="1061"/>
      <c r="K42" s="1061"/>
      <c r="L42" s="1061"/>
      <c r="M42" s="1061"/>
      <c r="N42" s="1061"/>
      <c r="O42" s="1062"/>
      <c r="P42" s="1060"/>
      <c r="Q42" s="1061"/>
      <c r="R42" s="1061"/>
      <c r="S42" s="1061"/>
      <c r="T42" s="1061"/>
      <c r="U42" s="1061"/>
      <c r="V42" s="1062"/>
      <c r="W42" s="1060"/>
      <c r="X42" s="1061"/>
      <c r="Y42" s="1061"/>
      <c r="Z42" s="1061"/>
      <c r="AA42" s="1061"/>
      <c r="AB42" s="1062"/>
    </row>
    <row r="43" spans="4:28">
      <c r="D43" s="1057"/>
      <c r="E43" s="1058"/>
      <c r="F43" s="1058"/>
      <c r="G43" s="1058"/>
      <c r="H43" s="1059"/>
      <c r="I43" s="1060"/>
      <c r="J43" s="1061"/>
      <c r="K43" s="1061"/>
      <c r="L43" s="1061"/>
      <c r="M43" s="1061"/>
      <c r="N43" s="1061"/>
      <c r="O43" s="1062"/>
      <c r="P43" s="1060"/>
      <c r="Q43" s="1061"/>
      <c r="R43" s="1061"/>
      <c r="S43" s="1061"/>
      <c r="T43" s="1061"/>
      <c r="U43" s="1061"/>
      <c r="V43" s="1062"/>
      <c r="W43" s="1060"/>
      <c r="X43" s="1061"/>
      <c r="Y43" s="1061"/>
      <c r="Z43" s="1061"/>
      <c r="AA43" s="1061"/>
      <c r="AB43" s="1062"/>
    </row>
    <row r="44" spans="4:28">
      <c r="D44" s="1057"/>
      <c r="E44" s="1058"/>
      <c r="F44" s="1058"/>
      <c r="G44" s="1058"/>
      <c r="H44" s="1059"/>
      <c r="I44" s="1060"/>
      <c r="J44" s="1061"/>
      <c r="K44" s="1061"/>
      <c r="L44" s="1061"/>
      <c r="M44" s="1061"/>
      <c r="N44" s="1061"/>
      <c r="O44" s="1062"/>
      <c r="P44" s="1060"/>
      <c r="Q44" s="1061"/>
      <c r="R44" s="1061"/>
      <c r="S44" s="1061"/>
      <c r="T44" s="1061"/>
      <c r="U44" s="1061"/>
      <c r="V44" s="1062"/>
      <c r="W44" s="1060"/>
      <c r="X44" s="1061"/>
      <c r="Y44" s="1061"/>
      <c r="Z44" s="1061"/>
      <c r="AA44" s="1061"/>
      <c r="AB44" s="1062"/>
    </row>
    <row r="45" spans="4:28">
      <c r="D45" s="1057"/>
      <c r="E45" s="1058"/>
      <c r="F45" s="1058"/>
      <c r="G45" s="1058"/>
      <c r="H45" s="1059"/>
      <c r="I45" s="1060"/>
      <c r="J45" s="1061"/>
      <c r="K45" s="1061"/>
      <c r="L45" s="1061"/>
      <c r="M45" s="1061"/>
      <c r="N45" s="1061"/>
      <c r="O45" s="1062"/>
      <c r="P45" s="1060"/>
      <c r="Q45" s="1061"/>
      <c r="R45" s="1061"/>
      <c r="S45" s="1061"/>
      <c r="T45" s="1061"/>
      <c r="U45" s="1061"/>
      <c r="V45" s="1062"/>
      <c r="W45" s="1060"/>
      <c r="X45" s="1061"/>
      <c r="Y45" s="1061"/>
      <c r="Z45" s="1061"/>
      <c r="AA45" s="1061"/>
      <c r="AB45" s="1062"/>
    </row>
    <row r="46" spans="4:28">
      <c r="D46" s="1057"/>
      <c r="E46" s="1058"/>
      <c r="F46" s="1058"/>
      <c r="G46" s="1058"/>
      <c r="H46" s="1059"/>
      <c r="I46" s="1060"/>
      <c r="J46" s="1061"/>
      <c r="K46" s="1061"/>
      <c r="L46" s="1061"/>
      <c r="M46" s="1061"/>
      <c r="N46" s="1061"/>
      <c r="O46" s="1062"/>
      <c r="P46" s="1060"/>
      <c r="Q46" s="1061"/>
      <c r="R46" s="1061"/>
      <c r="S46" s="1061"/>
      <c r="T46" s="1061"/>
      <c r="U46" s="1061"/>
      <c r="V46" s="1062"/>
      <c r="W46" s="1060"/>
      <c r="X46" s="1061"/>
      <c r="Y46" s="1061"/>
      <c r="Z46" s="1061"/>
      <c r="AA46" s="1061"/>
      <c r="AB46" s="1062"/>
    </row>
    <row r="47" spans="4:28">
      <c r="D47" s="1057"/>
      <c r="E47" s="1058"/>
      <c r="F47" s="1058"/>
      <c r="G47" s="1058"/>
      <c r="H47" s="1059"/>
      <c r="I47" s="1060"/>
      <c r="J47" s="1061"/>
      <c r="K47" s="1061"/>
      <c r="L47" s="1061"/>
      <c r="M47" s="1061"/>
      <c r="N47" s="1061"/>
      <c r="O47" s="1062"/>
      <c r="P47" s="1060"/>
      <c r="Q47" s="1061"/>
      <c r="R47" s="1061"/>
      <c r="S47" s="1061"/>
      <c r="T47" s="1061"/>
      <c r="U47" s="1061"/>
      <c r="V47" s="1062"/>
      <c r="W47" s="1060"/>
      <c r="X47" s="1061"/>
      <c r="Y47" s="1061"/>
      <c r="Z47" s="1061"/>
      <c r="AA47" s="1061"/>
      <c r="AB47" s="1062"/>
    </row>
    <row r="48" spans="4:28">
      <c r="D48" s="1057"/>
      <c r="E48" s="1058"/>
      <c r="F48" s="1058"/>
      <c r="G48" s="1058"/>
      <c r="H48" s="1059"/>
      <c r="I48" s="1060"/>
      <c r="J48" s="1061"/>
      <c r="K48" s="1061"/>
      <c r="L48" s="1061"/>
      <c r="M48" s="1061"/>
      <c r="N48" s="1061"/>
      <c r="O48" s="1062"/>
      <c r="P48" s="1060"/>
      <c r="Q48" s="1061"/>
      <c r="R48" s="1061"/>
      <c r="S48" s="1061"/>
      <c r="T48" s="1061"/>
      <c r="U48" s="1061"/>
      <c r="V48" s="1062"/>
      <c r="W48" s="1060"/>
      <c r="X48" s="1061"/>
      <c r="Y48" s="1061"/>
      <c r="Z48" s="1061"/>
      <c r="AA48" s="1061"/>
      <c r="AB48" s="1062"/>
    </row>
    <row r="49" spans="1:30">
      <c r="D49" s="1057"/>
      <c r="E49" s="1058"/>
      <c r="F49" s="1058"/>
      <c r="G49" s="1058"/>
      <c r="H49" s="1059"/>
      <c r="I49" s="1060"/>
      <c r="J49" s="1061"/>
      <c r="K49" s="1061"/>
      <c r="L49" s="1061"/>
      <c r="M49" s="1061"/>
      <c r="N49" s="1061"/>
      <c r="O49" s="1062"/>
      <c r="P49" s="1060"/>
      <c r="Q49" s="1061"/>
      <c r="R49" s="1061"/>
      <c r="S49" s="1061"/>
      <c r="T49" s="1061"/>
      <c r="U49" s="1061"/>
      <c r="V49" s="1062"/>
      <c r="W49" s="1060"/>
      <c r="X49" s="1061"/>
      <c r="Y49" s="1061"/>
      <c r="Z49" s="1061"/>
      <c r="AA49" s="1061"/>
      <c r="AB49" s="1062"/>
    </row>
    <row r="50" spans="1:30">
      <c r="D50" s="1057"/>
      <c r="E50" s="1058"/>
      <c r="F50" s="1058"/>
      <c r="G50" s="1058"/>
      <c r="H50" s="1059"/>
      <c r="I50" s="1060"/>
      <c r="J50" s="1061"/>
      <c r="K50" s="1061"/>
      <c r="L50" s="1061"/>
      <c r="M50" s="1061"/>
      <c r="N50" s="1061"/>
      <c r="O50" s="1062"/>
      <c r="P50" s="1060"/>
      <c r="Q50" s="1061"/>
      <c r="R50" s="1061"/>
      <c r="S50" s="1061"/>
      <c r="T50" s="1061"/>
      <c r="U50" s="1061"/>
      <c r="V50" s="1062"/>
      <c r="W50" s="1060"/>
      <c r="X50" s="1061"/>
      <c r="Y50" s="1061"/>
      <c r="Z50" s="1061"/>
      <c r="AA50" s="1061"/>
      <c r="AB50" s="1062"/>
    </row>
    <row r="51" spans="1:30">
      <c r="D51" s="1069"/>
      <c r="E51" s="1070"/>
      <c r="F51" s="1070"/>
      <c r="G51" s="1070"/>
      <c r="H51" s="1071"/>
      <c r="I51" s="1072"/>
      <c r="J51" s="1073"/>
      <c r="K51" s="1073"/>
      <c r="L51" s="1073"/>
      <c r="M51" s="1073"/>
      <c r="N51" s="1073"/>
      <c r="O51" s="1074"/>
      <c r="P51" s="1072"/>
      <c r="Q51" s="1073"/>
      <c r="R51" s="1073"/>
      <c r="S51" s="1073"/>
      <c r="T51" s="1073"/>
      <c r="U51" s="1073"/>
      <c r="V51" s="1074"/>
      <c r="W51" s="1072"/>
      <c r="X51" s="1073"/>
      <c r="Y51" s="1073"/>
      <c r="Z51" s="1073"/>
      <c r="AA51" s="1073"/>
      <c r="AB51" s="1074"/>
    </row>
    <row r="52" spans="1:30">
      <c r="A52" s="350"/>
      <c r="D52" s="113" t="s">
        <v>956</v>
      </c>
    </row>
    <row r="53" spans="1:30">
      <c r="D53" s="113" t="s">
        <v>957</v>
      </c>
    </row>
    <row r="56" spans="1:30" ht="17.25">
      <c r="A56" s="345" t="s">
        <v>958</v>
      </c>
    </row>
    <row r="58" spans="1:30" ht="30" customHeight="1">
      <c r="A58" s="1063" t="s">
        <v>952</v>
      </c>
      <c r="B58" s="1063"/>
      <c r="C58" s="1063"/>
      <c r="D58" s="1064"/>
      <c r="E58" s="1064"/>
      <c r="F58" s="1064"/>
      <c r="G58" s="1064"/>
      <c r="H58" s="1064"/>
      <c r="I58" s="1064"/>
      <c r="J58" s="1064"/>
      <c r="K58" s="1063" t="s">
        <v>959</v>
      </c>
      <c r="L58" s="1064"/>
      <c r="M58" s="1064"/>
      <c r="N58" s="1064"/>
      <c r="O58" s="1064"/>
      <c r="P58" s="1064"/>
      <c r="Q58" s="1064"/>
      <c r="R58" s="1064"/>
      <c r="S58" s="1064"/>
      <c r="T58" s="1064"/>
      <c r="U58" s="1064"/>
      <c r="V58" s="1064"/>
      <c r="W58" s="1064"/>
      <c r="X58" s="1064"/>
      <c r="Y58" s="1064"/>
      <c r="Z58" s="1064"/>
      <c r="AA58" s="1064"/>
      <c r="AB58" s="1064"/>
      <c r="AC58" s="1064"/>
      <c r="AD58" s="1064"/>
    </row>
    <row r="59" spans="1:30" ht="30" customHeight="1">
      <c r="A59" s="1065" t="s">
        <v>960</v>
      </c>
      <c r="B59" s="1064"/>
      <c r="C59" s="1064"/>
      <c r="D59" s="1064"/>
      <c r="E59" s="1064"/>
      <c r="F59" s="1064"/>
      <c r="G59" s="1064"/>
      <c r="H59" s="1064"/>
      <c r="I59" s="1064"/>
      <c r="J59" s="1064"/>
      <c r="K59" s="1066" t="s">
        <v>961</v>
      </c>
      <c r="L59" s="1064"/>
      <c r="M59" s="1064"/>
      <c r="N59" s="1064"/>
      <c r="O59" s="1064"/>
      <c r="P59" s="1064"/>
      <c r="Q59" s="1064"/>
      <c r="R59" s="1064"/>
      <c r="S59" s="1064"/>
      <c r="T59" s="1064"/>
      <c r="U59" s="1064"/>
      <c r="V59" s="1064"/>
      <c r="W59" s="1064"/>
      <c r="X59" s="1064"/>
      <c r="Y59" s="1064"/>
      <c r="Z59" s="1064"/>
      <c r="AA59" s="1064"/>
      <c r="AB59" s="1064"/>
      <c r="AC59" s="1064"/>
      <c r="AD59" s="1064"/>
    </row>
    <row r="60" spans="1:30" ht="30" customHeight="1">
      <c r="A60" s="1065" t="s">
        <v>962</v>
      </c>
      <c r="B60" s="1064"/>
      <c r="C60" s="1064"/>
      <c r="D60" s="1064"/>
      <c r="E60" s="1064"/>
      <c r="F60" s="1064"/>
      <c r="G60" s="1064"/>
      <c r="H60" s="1064"/>
      <c r="I60" s="1064"/>
      <c r="J60" s="1064"/>
      <c r="K60" s="1067" t="s">
        <v>963</v>
      </c>
      <c r="L60" s="1068"/>
      <c r="M60" s="1068"/>
      <c r="N60" s="1068"/>
      <c r="O60" s="1068"/>
      <c r="P60" s="1068"/>
      <c r="Q60" s="1068"/>
      <c r="R60" s="1068"/>
      <c r="S60" s="1068"/>
      <c r="T60" s="1068"/>
      <c r="U60" s="1068"/>
      <c r="V60" s="1068"/>
      <c r="W60" s="1068"/>
      <c r="X60" s="1068"/>
      <c r="Y60" s="1068"/>
      <c r="Z60" s="1068"/>
      <c r="AA60" s="1068"/>
      <c r="AB60" s="1068"/>
      <c r="AC60" s="1068"/>
      <c r="AD60" s="1068"/>
    </row>
    <row r="61" spans="1:30" ht="30" customHeight="1">
      <c r="A61" s="1075" t="s">
        <v>884</v>
      </c>
      <c r="B61" s="1076"/>
      <c r="C61" s="1076"/>
      <c r="D61" s="1076"/>
      <c r="E61" s="1076"/>
      <c r="F61" s="1076"/>
      <c r="G61" s="1076"/>
      <c r="H61" s="1076"/>
      <c r="I61" s="1076"/>
      <c r="J61" s="1077"/>
      <c r="K61" s="1066" t="s">
        <v>961</v>
      </c>
      <c r="L61" s="1064"/>
      <c r="M61" s="1064"/>
      <c r="N61" s="1064"/>
      <c r="O61" s="1064"/>
      <c r="P61" s="1064"/>
      <c r="Q61" s="1064"/>
      <c r="R61" s="1064"/>
      <c r="S61" s="1064"/>
      <c r="T61" s="1064"/>
      <c r="U61" s="1064"/>
      <c r="V61" s="1064"/>
      <c r="W61" s="1064"/>
      <c r="X61" s="1064"/>
      <c r="Y61" s="1064"/>
      <c r="Z61" s="1064"/>
      <c r="AA61" s="1064"/>
      <c r="AB61" s="1064"/>
      <c r="AC61" s="1064"/>
      <c r="AD61" s="1064"/>
    </row>
    <row r="62" spans="1:30" ht="30" customHeight="1">
      <c r="A62" s="1081" t="s">
        <v>964</v>
      </c>
      <c r="B62" s="1081"/>
      <c r="C62" s="1081"/>
      <c r="D62" s="1064"/>
      <c r="E62" s="1064"/>
      <c r="F62" s="1064"/>
      <c r="G62" s="1064"/>
      <c r="H62" s="1064"/>
      <c r="I62" s="1064"/>
      <c r="J62" s="1064"/>
      <c r="K62" s="1066" t="s">
        <v>965</v>
      </c>
      <c r="L62" s="1064"/>
      <c r="M62" s="1064"/>
      <c r="N62" s="1064"/>
      <c r="O62" s="1064"/>
      <c r="P62" s="1064"/>
      <c r="Q62" s="1064"/>
      <c r="R62" s="1064"/>
      <c r="S62" s="1064"/>
      <c r="T62" s="1064"/>
      <c r="U62" s="1064"/>
      <c r="V62" s="1064"/>
      <c r="W62" s="1064"/>
      <c r="X62" s="1064"/>
      <c r="Y62" s="1064"/>
      <c r="Z62" s="1064"/>
      <c r="AA62" s="1064"/>
      <c r="AB62" s="1064"/>
      <c r="AC62" s="1064"/>
      <c r="AD62" s="1064"/>
    </row>
    <row r="63" spans="1:30" ht="30" customHeight="1">
      <c r="A63" s="1065" t="s">
        <v>966</v>
      </c>
      <c r="B63" s="1064"/>
      <c r="C63" s="1064"/>
      <c r="D63" s="1064"/>
      <c r="E63" s="1064"/>
      <c r="F63" s="1064"/>
      <c r="G63" s="1064"/>
      <c r="H63" s="1064"/>
      <c r="I63" s="1064"/>
      <c r="J63" s="1064"/>
      <c r="K63" s="1075" t="s">
        <v>718</v>
      </c>
      <c r="L63" s="1076"/>
      <c r="M63" s="1076"/>
      <c r="N63" s="1076"/>
      <c r="O63" s="1076"/>
      <c r="P63" s="1076"/>
      <c r="Q63" s="1076"/>
      <c r="R63" s="1076"/>
      <c r="S63" s="1076"/>
      <c r="T63" s="1076"/>
      <c r="U63" s="1076"/>
      <c r="V63" s="1076"/>
      <c r="W63" s="1076"/>
      <c r="X63" s="1076"/>
      <c r="Y63" s="1076"/>
      <c r="Z63" s="1076"/>
      <c r="AA63" s="1076"/>
      <c r="AB63" s="1076"/>
      <c r="AC63" s="1076"/>
      <c r="AD63" s="1077"/>
    </row>
    <row r="64" spans="1:30" ht="30" customHeight="1">
      <c r="A64" s="1065" t="s">
        <v>967</v>
      </c>
      <c r="B64" s="1064"/>
      <c r="C64" s="1064"/>
      <c r="D64" s="1064"/>
      <c r="E64" s="1064"/>
      <c r="F64" s="1064"/>
      <c r="G64" s="1064"/>
      <c r="H64" s="1064"/>
      <c r="I64" s="1064"/>
      <c r="J64" s="1064"/>
      <c r="K64" s="1075" t="s">
        <v>718</v>
      </c>
      <c r="L64" s="1076"/>
      <c r="M64" s="1076"/>
      <c r="N64" s="1076"/>
      <c r="O64" s="1076"/>
      <c r="P64" s="1076"/>
      <c r="Q64" s="1076"/>
      <c r="R64" s="1076"/>
      <c r="S64" s="1076"/>
      <c r="T64" s="1076"/>
      <c r="U64" s="1076"/>
      <c r="V64" s="1076"/>
      <c r="W64" s="1076"/>
      <c r="X64" s="1076"/>
      <c r="Y64" s="1076"/>
      <c r="Z64" s="1076"/>
      <c r="AA64" s="1076"/>
      <c r="AB64" s="1076"/>
      <c r="AC64" s="1076"/>
      <c r="AD64" s="1077"/>
    </row>
    <row r="65" spans="1:30" ht="30" customHeight="1">
      <c r="A65" s="1065" t="s">
        <v>968</v>
      </c>
      <c r="B65" s="1064"/>
      <c r="C65" s="1064"/>
      <c r="D65" s="1064"/>
      <c r="E65" s="1064"/>
      <c r="F65" s="1064"/>
      <c r="G65" s="1064"/>
      <c r="H65" s="1064"/>
      <c r="I65" s="1064"/>
      <c r="J65" s="1064"/>
      <c r="K65" s="1075" t="s">
        <v>718</v>
      </c>
      <c r="L65" s="1076"/>
      <c r="M65" s="1076"/>
      <c r="N65" s="1076"/>
      <c r="O65" s="1076"/>
      <c r="P65" s="1076"/>
      <c r="Q65" s="1076"/>
      <c r="R65" s="1076"/>
      <c r="S65" s="1076"/>
      <c r="T65" s="1076"/>
      <c r="U65" s="1076"/>
      <c r="V65" s="1076"/>
      <c r="W65" s="1076"/>
      <c r="X65" s="1076"/>
      <c r="Y65" s="1076"/>
      <c r="Z65" s="1076"/>
      <c r="AA65" s="1076"/>
      <c r="AB65" s="1076"/>
      <c r="AC65" s="1076"/>
      <c r="AD65" s="1077"/>
    </row>
    <row r="66" spans="1:30" ht="30" customHeight="1">
      <c r="A66" s="1075" t="s">
        <v>969</v>
      </c>
      <c r="B66" s="1076"/>
      <c r="C66" s="1076"/>
      <c r="D66" s="1076"/>
      <c r="E66" s="1076"/>
      <c r="F66" s="1076"/>
      <c r="G66" s="1076"/>
      <c r="H66" s="1076"/>
      <c r="I66" s="1076"/>
      <c r="J66" s="1077"/>
      <c r="K66" s="1078" t="s">
        <v>970</v>
      </c>
      <c r="L66" s="1079"/>
      <c r="M66" s="1079"/>
      <c r="N66" s="1079"/>
      <c r="O66" s="1079"/>
      <c r="P66" s="1079"/>
      <c r="Q66" s="1079"/>
      <c r="R66" s="1079"/>
      <c r="S66" s="1079"/>
      <c r="T66" s="1079"/>
      <c r="U66" s="1079"/>
      <c r="V66" s="1079"/>
      <c r="W66" s="1079"/>
      <c r="X66" s="1079"/>
      <c r="Y66" s="1079"/>
      <c r="Z66" s="1079"/>
      <c r="AA66" s="1079"/>
      <c r="AB66" s="1079"/>
      <c r="AC66" s="1079"/>
      <c r="AD66" s="1080"/>
    </row>
    <row r="67" spans="1:30" ht="30" customHeight="1">
      <c r="A67" s="1082" t="s">
        <v>971</v>
      </c>
      <c r="B67" s="1083"/>
      <c r="C67" s="1083"/>
      <c r="D67" s="1083"/>
      <c r="E67" s="1083"/>
      <c r="F67" s="1083"/>
      <c r="G67" s="1083"/>
      <c r="H67" s="1083"/>
      <c r="I67" s="1083"/>
      <c r="J67" s="1084"/>
      <c r="K67" s="1078" t="s">
        <v>970</v>
      </c>
      <c r="L67" s="1079"/>
      <c r="M67" s="1079"/>
      <c r="N67" s="1079"/>
      <c r="O67" s="1079"/>
      <c r="P67" s="1079"/>
      <c r="Q67" s="1079"/>
      <c r="R67" s="1079"/>
      <c r="S67" s="1079"/>
      <c r="T67" s="1079"/>
      <c r="U67" s="1079"/>
      <c r="V67" s="1079"/>
      <c r="W67" s="1079"/>
      <c r="X67" s="1079"/>
      <c r="Y67" s="1079"/>
      <c r="Z67" s="1079"/>
      <c r="AA67" s="1079"/>
      <c r="AB67" s="1079"/>
      <c r="AC67" s="1079"/>
      <c r="AD67" s="1080"/>
    </row>
    <row r="68" spans="1:30" ht="30" customHeight="1">
      <c r="A68" s="1075" t="s">
        <v>972</v>
      </c>
      <c r="B68" s="1076"/>
      <c r="C68" s="1076"/>
      <c r="D68" s="1076"/>
      <c r="E68" s="1076"/>
      <c r="F68" s="1076"/>
      <c r="G68" s="1076"/>
      <c r="H68" s="1076"/>
      <c r="I68" s="1076"/>
      <c r="J68" s="1077"/>
      <c r="K68" s="1078" t="s">
        <v>965</v>
      </c>
      <c r="L68" s="1076"/>
      <c r="M68" s="1076"/>
      <c r="N68" s="1076"/>
      <c r="O68" s="1076"/>
      <c r="P68" s="1076"/>
      <c r="Q68" s="1076"/>
      <c r="R68" s="1076"/>
      <c r="S68" s="1076"/>
      <c r="T68" s="1076"/>
      <c r="U68" s="1076"/>
      <c r="V68" s="1076"/>
      <c r="W68" s="1076"/>
      <c r="X68" s="1076"/>
      <c r="Y68" s="1076"/>
      <c r="Z68" s="1076"/>
      <c r="AA68" s="1076"/>
      <c r="AB68" s="1076"/>
      <c r="AC68" s="1076"/>
      <c r="AD68" s="1077"/>
    </row>
    <row r="69" spans="1:30" ht="30" customHeight="1">
      <c r="A69" s="1075" t="s">
        <v>973</v>
      </c>
      <c r="B69" s="1076"/>
      <c r="C69" s="1076"/>
      <c r="D69" s="1076"/>
      <c r="E69" s="1076"/>
      <c r="F69" s="1076"/>
      <c r="G69" s="1076"/>
      <c r="H69" s="1076"/>
      <c r="I69" s="1076"/>
      <c r="J69" s="1077"/>
      <c r="K69" s="1078" t="s">
        <v>974</v>
      </c>
      <c r="L69" s="1076"/>
      <c r="M69" s="1076"/>
      <c r="N69" s="1076"/>
      <c r="O69" s="1076"/>
      <c r="P69" s="1076"/>
      <c r="Q69" s="1076"/>
      <c r="R69" s="1076"/>
      <c r="S69" s="1076"/>
      <c r="T69" s="1076"/>
      <c r="U69" s="1076"/>
      <c r="V69" s="1076"/>
      <c r="W69" s="1076"/>
      <c r="X69" s="1076"/>
      <c r="Y69" s="1076"/>
      <c r="Z69" s="1076"/>
      <c r="AA69" s="1076"/>
      <c r="AB69" s="1076"/>
      <c r="AC69" s="1076"/>
      <c r="AD69" s="1077"/>
    </row>
    <row r="70" spans="1:30" ht="30" customHeight="1">
      <c r="A70" s="1075" t="s">
        <v>975</v>
      </c>
      <c r="B70" s="1076"/>
      <c r="C70" s="1076"/>
      <c r="D70" s="1076"/>
      <c r="E70" s="1076"/>
      <c r="F70" s="1076"/>
      <c r="G70" s="1076"/>
      <c r="H70" s="1076"/>
      <c r="I70" s="1076"/>
      <c r="J70" s="1077"/>
      <c r="K70" s="1075" t="s">
        <v>976</v>
      </c>
      <c r="L70" s="1076"/>
      <c r="M70" s="1076"/>
      <c r="N70" s="1076"/>
      <c r="O70" s="1076"/>
      <c r="P70" s="1076"/>
      <c r="Q70" s="1076"/>
      <c r="R70" s="1076"/>
      <c r="S70" s="1076"/>
      <c r="T70" s="1076"/>
      <c r="U70" s="1076"/>
      <c r="V70" s="1076"/>
      <c r="W70" s="1076"/>
      <c r="X70" s="1076"/>
      <c r="Y70" s="1076"/>
      <c r="Z70" s="1076"/>
      <c r="AA70" s="1076"/>
      <c r="AB70" s="1076"/>
      <c r="AC70" s="1076"/>
      <c r="AD70" s="1077"/>
    </row>
    <row r="72" spans="1:30" ht="12" customHeight="1">
      <c r="A72" s="113"/>
    </row>
    <row r="73" spans="1:30" ht="12" customHeight="1">
      <c r="A73" s="113"/>
    </row>
    <row r="74" spans="1:30">
      <c r="E74" s="959"/>
      <c r="F74" s="959"/>
    </row>
    <row r="75" spans="1:30">
      <c r="P75" s="113"/>
      <c r="Q75" s="113"/>
      <c r="R75" s="113"/>
      <c r="S75" s="113"/>
      <c r="T75" s="113"/>
      <c r="U75" s="113"/>
      <c r="V75" s="113"/>
      <c r="W75" s="113"/>
      <c r="X75" s="113"/>
      <c r="Y75" s="113"/>
      <c r="Z75" s="113"/>
      <c r="AA75" s="113"/>
      <c r="AB75" s="113"/>
    </row>
    <row r="76" spans="1:30">
      <c r="P76" s="113"/>
      <c r="Q76" s="113"/>
      <c r="R76" s="113"/>
      <c r="S76" s="113"/>
      <c r="T76" s="113"/>
      <c r="U76" s="113"/>
      <c r="V76" s="113"/>
      <c r="W76" s="113"/>
      <c r="X76" s="113"/>
      <c r="Y76" s="113"/>
      <c r="Z76" s="113"/>
      <c r="AA76" s="113"/>
      <c r="AB76" s="113"/>
    </row>
    <row r="77" spans="1:30">
      <c r="C77" s="347"/>
      <c r="D77" s="353"/>
      <c r="P77" s="113"/>
      <c r="Q77" s="113"/>
      <c r="R77" s="113"/>
      <c r="S77" s="113"/>
      <c r="T77" s="113"/>
      <c r="U77" s="113"/>
      <c r="V77" s="113"/>
      <c r="W77" s="113"/>
      <c r="X77" s="113"/>
      <c r="Y77" s="113"/>
      <c r="Z77" s="113"/>
      <c r="AA77" s="113"/>
      <c r="AB77" s="113"/>
    </row>
    <row r="78" spans="1:30">
      <c r="P78" s="113"/>
      <c r="Q78" s="113"/>
      <c r="R78" s="113"/>
      <c r="S78" s="113"/>
      <c r="T78" s="113"/>
      <c r="U78" s="113"/>
      <c r="V78" s="113"/>
      <c r="W78" s="113"/>
      <c r="X78" s="113"/>
      <c r="Y78" s="113"/>
      <c r="Z78" s="113"/>
      <c r="AA78" s="113"/>
      <c r="AB78" s="113"/>
    </row>
    <row r="79" spans="1:30">
      <c r="P79" s="113"/>
      <c r="Q79" s="113"/>
      <c r="R79" s="113"/>
      <c r="S79" s="113"/>
      <c r="T79" s="113"/>
      <c r="U79" s="113"/>
      <c r="V79" s="113"/>
      <c r="W79" s="113"/>
      <c r="X79" s="113"/>
      <c r="Y79" s="113"/>
      <c r="Z79" s="113"/>
      <c r="AA79" s="113"/>
      <c r="AB79" s="113"/>
    </row>
    <row r="80" spans="1:30">
      <c r="P80" s="113"/>
    </row>
    <row r="81" spans="3:12">
      <c r="C81" s="354"/>
      <c r="E81" s="354"/>
    </row>
    <row r="82" spans="3:12">
      <c r="L82" s="354"/>
    </row>
  </sheetData>
  <sheetProtection selectLockedCells="1"/>
  <mergeCells count="130">
    <mergeCell ref="A70:J70"/>
    <mergeCell ref="K70:AD70"/>
    <mergeCell ref="E74:F74"/>
    <mergeCell ref="A67:J67"/>
    <mergeCell ref="K67:AD67"/>
    <mergeCell ref="A68:J68"/>
    <mergeCell ref="K68:AD68"/>
    <mergeCell ref="A69:J69"/>
    <mergeCell ref="K69:AD69"/>
    <mergeCell ref="A64:J64"/>
    <mergeCell ref="K64:AD64"/>
    <mergeCell ref="A65:J65"/>
    <mergeCell ref="K65:AD65"/>
    <mergeCell ref="A66:J66"/>
    <mergeCell ref="K66:AD66"/>
    <mergeCell ref="A61:J61"/>
    <mergeCell ref="K61:AD61"/>
    <mergeCell ref="A62:J62"/>
    <mergeCell ref="K62:AD62"/>
    <mergeCell ref="A63:J63"/>
    <mergeCell ref="K63:AD63"/>
    <mergeCell ref="A58:J58"/>
    <mergeCell ref="K58:AD58"/>
    <mergeCell ref="A59:J59"/>
    <mergeCell ref="K59:AD59"/>
    <mergeCell ref="A60:J60"/>
    <mergeCell ref="K60:AD60"/>
    <mergeCell ref="D50:H50"/>
    <mergeCell ref="I50:O50"/>
    <mergeCell ref="P50:V50"/>
    <mergeCell ref="W50:AB50"/>
    <mergeCell ref="D51:H51"/>
    <mergeCell ref="I51:O51"/>
    <mergeCell ref="P51:V51"/>
    <mergeCell ref="W51:AB51"/>
    <mergeCell ref="D48:H48"/>
    <mergeCell ref="I48:O48"/>
    <mergeCell ref="P48:V48"/>
    <mergeCell ref="W48:AB48"/>
    <mergeCell ref="D49:H49"/>
    <mergeCell ref="I49:O49"/>
    <mergeCell ref="P49:V49"/>
    <mergeCell ref="W49:AB49"/>
    <mergeCell ref="D46:H46"/>
    <mergeCell ref="I46:O46"/>
    <mergeCell ref="P46:V46"/>
    <mergeCell ref="W46:AB46"/>
    <mergeCell ref="D47:H47"/>
    <mergeCell ref="I47:O47"/>
    <mergeCell ref="P47:V47"/>
    <mergeCell ref="W47:AB47"/>
    <mergeCell ref="D44:H44"/>
    <mergeCell ref="I44:O44"/>
    <mergeCell ref="P44:V44"/>
    <mergeCell ref="W44:AB44"/>
    <mergeCell ref="D45:H45"/>
    <mergeCell ref="I45:O45"/>
    <mergeCell ref="P45:V45"/>
    <mergeCell ref="W45:AB45"/>
    <mergeCell ref="D42:H42"/>
    <mergeCell ref="I42:O42"/>
    <mergeCell ref="P42:V42"/>
    <mergeCell ref="W42:AB42"/>
    <mergeCell ref="D43:H43"/>
    <mergeCell ref="I43:O43"/>
    <mergeCell ref="P43:V43"/>
    <mergeCell ref="W43:AB43"/>
    <mergeCell ref="D40:H40"/>
    <mergeCell ref="I40:O40"/>
    <mergeCell ref="P40:V40"/>
    <mergeCell ref="W40:AB40"/>
    <mergeCell ref="D41:H41"/>
    <mergeCell ref="I41:O41"/>
    <mergeCell ref="P41:V41"/>
    <mergeCell ref="W41:AB41"/>
    <mergeCell ref="D38:H38"/>
    <mergeCell ref="I38:O38"/>
    <mergeCell ref="P38:V38"/>
    <mergeCell ref="W38:AB38"/>
    <mergeCell ref="D39:H39"/>
    <mergeCell ref="I39:O39"/>
    <mergeCell ref="P39:V39"/>
    <mergeCell ref="W39:AB39"/>
    <mergeCell ref="D36:H36"/>
    <mergeCell ref="I36:O36"/>
    <mergeCell ref="P36:V36"/>
    <mergeCell ref="W36:AB36"/>
    <mergeCell ref="D37:H37"/>
    <mergeCell ref="I37:O37"/>
    <mergeCell ref="P37:V37"/>
    <mergeCell ref="W37:AB37"/>
    <mergeCell ref="D34:H34"/>
    <mergeCell ref="I34:O34"/>
    <mergeCell ref="P34:V34"/>
    <mergeCell ref="W34:AB34"/>
    <mergeCell ref="D35:H35"/>
    <mergeCell ref="I35:O35"/>
    <mergeCell ref="P35:V35"/>
    <mergeCell ref="W35:AB35"/>
    <mergeCell ref="D29:H29"/>
    <mergeCell ref="I29:O29"/>
    <mergeCell ref="P29:V29"/>
    <mergeCell ref="W29:AB29"/>
    <mergeCell ref="D32:H32"/>
    <mergeCell ref="I32:O32"/>
    <mergeCell ref="P32:V32"/>
    <mergeCell ref="W32:AB32"/>
    <mergeCell ref="D33:H33"/>
    <mergeCell ref="I33:O33"/>
    <mergeCell ref="P33:V33"/>
    <mergeCell ref="W33:AB33"/>
    <mergeCell ref="D30:H30"/>
    <mergeCell ref="I30:O30"/>
    <mergeCell ref="P30:V30"/>
    <mergeCell ref="W30:AB30"/>
    <mergeCell ref="D31:H31"/>
    <mergeCell ref="I31:O31"/>
    <mergeCell ref="P31:V31"/>
    <mergeCell ref="W31:AB31"/>
    <mergeCell ref="F3:X3"/>
    <mergeCell ref="P8:AC9"/>
    <mergeCell ref="P10:AC11"/>
    <mergeCell ref="P12:AA13"/>
    <mergeCell ref="AB13:AC13"/>
    <mergeCell ref="B16:AC17"/>
    <mergeCell ref="I22:N22"/>
    <mergeCell ref="D27:H28"/>
    <mergeCell ref="I27:O28"/>
    <mergeCell ref="P27:V28"/>
    <mergeCell ref="W27:AB28"/>
  </mergeCells>
  <phoneticPr fontId="2"/>
  <conditionalFormatting sqref="Z5 AB5 D29:D51 P29:P51 I29:I51 W29:W51">
    <cfRule type="cellIs" dxfId="10" priority="3" stopIfTrue="1" operator="notEqual">
      <formula>""</formula>
    </cfRule>
  </conditionalFormatting>
  <conditionalFormatting sqref="X5 G23:P23">
    <cfRule type="cellIs" dxfId="9" priority="2" stopIfTrue="1" operator="notEqual">
      <formula>""</formula>
    </cfRule>
  </conditionalFormatting>
  <conditionalFormatting sqref="P8:AC11 I22:N22 AB13 P12 AB12:AC12">
    <cfRule type="expression" dxfId="8" priority="1" stopIfTrue="1">
      <formula>I8&lt;&gt;""</formula>
    </cfRule>
  </conditionalFormatting>
  <dataValidations count="4">
    <dataValidation type="whole" imeMode="off" allowBlank="1" showInputMessage="1" showErrorMessage="1" error="無効な数値です。" sqref="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xr:uid="{C460D432-3CF7-4A60-B1BB-17C7C4024B69}">
      <formula1>20</formula1>
      <formula2>23</formula2>
    </dataValidation>
    <dataValidation type="whole" imeMode="off" allowBlank="1" showInputMessage="1" showErrorMessage="1" sqref="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xr:uid="{E51A6835-AED0-482E-BBAA-558D0F76A1C9}">
      <formula1>1</formula1>
      <formula2>12</formula2>
    </dataValidation>
    <dataValidation type="whole" imeMode="off" allowBlank="1" showInputMessage="1" showErrorMessage="1" sqref="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xr:uid="{6663C6F0-337B-4CCD-94ED-8359FE336DE4}">
      <formula1>1</formula1>
      <formula2>31</formula2>
    </dataValidation>
    <dataValidation imeMode="hiragana" allowBlank="1" showInputMessage="1" showErrorMessage="1" sqref="AC8:AC12 JY8:JY12 TU8:TU12 ADQ8:ADQ12 ANM8:ANM12 AXI8:AXI12 BHE8:BHE12 BRA8:BRA12 CAW8:CAW12 CKS8:CKS12 CUO8:CUO12 DEK8:DEK12 DOG8:DOG12 DYC8:DYC12 EHY8:EHY12 ERU8:ERU12 FBQ8:FBQ12 FLM8:FLM12 FVI8:FVI12 GFE8:GFE12 GPA8:GPA12 GYW8:GYW12 HIS8:HIS12 HSO8:HSO12 ICK8:ICK12 IMG8:IMG12 IWC8:IWC12 JFY8:JFY12 JPU8:JPU12 JZQ8:JZQ12 KJM8:KJM12 KTI8:KTI12 LDE8:LDE12 LNA8:LNA12 LWW8:LWW12 MGS8:MGS12 MQO8:MQO12 NAK8:NAK12 NKG8:NKG12 NUC8:NUC12 ODY8:ODY12 ONU8:ONU12 OXQ8:OXQ12 PHM8:PHM12 PRI8:PRI12 QBE8:QBE12 QLA8:QLA12 QUW8:QUW12 RES8:RES12 ROO8:ROO12 RYK8:RYK12 SIG8:SIG12 SSC8:SSC12 TBY8:TBY12 TLU8:TLU12 TVQ8:TVQ12 UFM8:UFM12 UPI8:UPI12 UZE8:UZE12 VJA8:VJA12 VSW8:VSW12 WCS8:WCS12 WMO8:WMO12 WWK8:WWK12 AC65544:AC65548 JY65544:JY65548 TU65544:TU65548 ADQ65544:ADQ65548 ANM65544:ANM65548 AXI65544:AXI65548 BHE65544:BHE65548 BRA65544:BRA65548 CAW65544:CAW65548 CKS65544:CKS65548 CUO65544:CUO65548 DEK65544:DEK65548 DOG65544:DOG65548 DYC65544:DYC65548 EHY65544:EHY65548 ERU65544:ERU65548 FBQ65544:FBQ65548 FLM65544:FLM65548 FVI65544:FVI65548 GFE65544:GFE65548 GPA65544:GPA65548 GYW65544:GYW65548 HIS65544:HIS65548 HSO65544:HSO65548 ICK65544:ICK65548 IMG65544:IMG65548 IWC65544:IWC65548 JFY65544:JFY65548 JPU65544:JPU65548 JZQ65544:JZQ65548 KJM65544:KJM65548 KTI65544:KTI65548 LDE65544:LDE65548 LNA65544:LNA65548 LWW65544:LWW65548 MGS65544:MGS65548 MQO65544:MQO65548 NAK65544:NAK65548 NKG65544:NKG65548 NUC65544:NUC65548 ODY65544:ODY65548 ONU65544:ONU65548 OXQ65544:OXQ65548 PHM65544:PHM65548 PRI65544:PRI65548 QBE65544:QBE65548 QLA65544:QLA65548 QUW65544:QUW65548 RES65544:RES65548 ROO65544:ROO65548 RYK65544:RYK65548 SIG65544:SIG65548 SSC65544:SSC65548 TBY65544:TBY65548 TLU65544:TLU65548 TVQ65544:TVQ65548 UFM65544:UFM65548 UPI65544:UPI65548 UZE65544:UZE65548 VJA65544:VJA65548 VSW65544:VSW65548 WCS65544:WCS65548 WMO65544:WMO65548 WWK65544:WWK65548 AC131080:AC131084 JY131080:JY131084 TU131080:TU131084 ADQ131080:ADQ131084 ANM131080:ANM131084 AXI131080:AXI131084 BHE131080:BHE131084 BRA131080:BRA131084 CAW131080:CAW131084 CKS131080:CKS131084 CUO131080:CUO131084 DEK131080:DEK131084 DOG131080:DOG131084 DYC131080:DYC131084 EHY131080:EHY131084 ERU131080:ERU131084 FBQ131080:FBQ131084 FLM131080:FLM131084 FVI131080:FVI131084 GFE131080:GFE131084 GPA131080:GPA131084 GYW131080:GYW131084 HIS131080:HIS131084 HSO131080:HSO131084 ICK131080:ICK131084 IMG131080:IMG131084 IWC131080:IWC131084 JFY131080:JFY131084 JPU131080:JPU131084 JZQ131080:JZQ131084 KJM131080:KJM131084 KTI131080:KTI131084 LDE131080:LDE131084 LNA131080:LNA131084 LWW131080:LWW131084 MGS131080:MGS131084 MQO131080:MQO131084 NAK131080:NAK131084 NKG131080:NKG131084 NUC131080:NUC131084 ODY131080:ODY131084 ONU131080:ONU131084 OXQ131080:OXQ131084 PHM131080:PHM131084 PRI131080:PRI131084 QBE131080:QBE131084 QLA131080:QLA131084 QUW131080:QUW131084 RES131080:RES131084 ROO131080:ROO131084 RYK131080:RYK131084 SIG131080:SIG131084 SSC131080:SSC131084 TBY131080:TBY131084 TLU131080:TLU131084 TVQ131080:TVQ131084 UFM131080:UFM131084 UPI131080:UPI131084 UZE131080:UZE131084 VJA131080:VJA131084 VSW131080:VSW131084 WCS131080:WCS131084 WMO131080:WMO131084 WWK131080:WWK131084 AC196616:AC196620 JY196616:JY196620 TU196616:TU196620 ADQ196616:ADQ196620 ANM196616:ANM196620 AXI196616:AXI196620 BHE196616:BHE196620 BRA196616:BRA196620 CAW196616:CAW196620 CKS196616:CKS196620 CUO196616:CUO196620 DEK196616:DEK196620 DOG196616:DOG196620 DYC196616:DYC196620 EHY196616:EHY196620 ERU196616:ERU196620 FBQ196616:FBQ196620 FLM196616:FLM196620 FVI196616:FVI196620 GFE196616:GFE196620 GPA196616:GPA196620 GYW196616:GYW196620 HIS196616:HIS196620 HSO196616:HSO196620 ICK196616:ICK196620 IMG196616:IMG196620 IWC196616:IWC196620 JFY196616:JFY196620 JPU196616:JPU196620 JZQ196616:JZQ196620 KJM196616:KJM196620 KTI196616:KTI196620 LDE196616:LDE196620 LNA196616:LNA196620 LWW196616:LWW196620 MGS196616:MGS196620 MQO196616:MQO196620 NAK196616:NAK196620 NKG196616:NKG196620 NUC196616:NUC196620 ODY196616:ODY196620 ONU196616:ONU196620 OXQ196616:OXQ196620 PHM196616:PHM196620 PRI196616:PRI196620 QBE196616:QBE196620 QLA196616:QLA196620 QUW196616:QUW196620 RES196616:RES196620 ROO196616:ROO196620 RYK196616:RYK196620 SIG196616:SIG196620 SSC196616:SSC196620 TBY196616:TBY196620 TLU196616:TLU196620 TVQ196616:TVQ196620 UFM196616:UFM196620 UPI196616:UPI196620 UZE196616:UZE196620 VJA196616:VJA196620 VSW196616:VSW196620 WCS196616:WCS196620 WMO196616:WMO196620 WWK196616:WWK196620 AC262152:AC262156 JY262152:JY262156 TU262152:TU262156 ADQ262152:ADQ262156 ANM262152:ANM262156 AXI262152:AXI262156 BHE262152:BHE262156 BRA262152:BRA262156 CAW262152:CAW262156 CKS262152:CKS262156 CUO262152:CUO262156 DEK262152:DEK262156 DOG262152:DOG262156 DYC262152:DYC262156 EHY262152:EHY262156 ERU262152:ERU262156 FBQ262152:FBQ262156 FLM262152:FLM262156 FVI262152:FVI262156 GFE262152:GFE262156 GPA262152:GPA262156 GYW262152:GYW262156 HIS262152:HIS262156 HSO262152:HSO262156 ICK262152:ICK262156 IMG262152:IMG262156 IWC262152:IWC262156 JFY262152:JFY262156 JPU262152:JPU262156 JZQ262152:JZQ262156 KJM262152:KJM262156 KTI262152:KTI262156 LDE262152:LDE262156 LNA262152:LNA262156 LWW262152:LWW262156 MGS262152:MGS262156 MQO262152:MQO262156 NAK262152:NAK262156 NKG262152:NKG262156 NUC262152:NUC262156 ODY262152:ODY262156 ONU262152:ONU262156 OXQ262152:OXQ262156 PHM262152:PHM262156 PRI262152:PRI262156 QBE262152:QBE262156 QLA262152:QLA262156 QUW262152:QUW262156 RES262152:RES262156 ROO262152:ROO262156 RYK262152:RYK262156 SIG262152:SIG262156 SSC262152:SSC262156 TBY262152:TBY262156 TLU262152:TLU262156 TVQ262152:TVQ262156 UFM262152:UFM262156 UPI262152:UPI262156 UZE262152:UZE262156 VJA262152:VJA262156 VSW262152:VSW262156 WCS262152:WCS262156 WMO262152:WMO262156 WWK262152:WWK262156 AC327688:AC327692 JY327688:JY327692 TU327688:TU327692 ADQ327688:ADQ327692 ANM327688:ANM327692 AXI327688:AXI327692 BHE327688:BHE327692 BRA327688:BRA327692 CAW327688:CAW327692 CKS327688:CKS327692 CUO327688:CUO327692 DEK327688:DEK327692 DOG327688:DOG327692 DYC327688:DYC327692 EHY327688:EHY327692 ERU327688:ERU327692 FBQ327688:FBQ327692 FLM327688:FLM327692 FVI327688:FVI327692 GFE327688:GFE327692 GPA327688:GPA327692 GYW327688:GYW327692 HIS327688:HIS327692 HSO327688:HSO327692 ICK327688:ICK327692 IMG327688:IMG327692 IWC327688:IWC327692 JFY327688:JFY327692 JPU327688:JPU327692 JZQ327688:JZQ327692 KJM327688:KJM327692 KTI327688:KTI327692 LDE327688:LDE327692 LNA327688:LNA327692 LWW327688:LWW327692 MGS327688:MGS327692 MQO327688:MQO327692 NAK327688:NAK327692 NKG327688:NKG327692 NUC327688:NUC327692 ODY327688:ODY327692 ONU327688:ONU327692 OXQ327688:OXQ327692 PHM327688:PHM327692 PRI327688:PRI327692 QBE327688:QBE327692 QLA327688:QLA327692 QUW327688:QUW327692 RES327688:RES327692 ROO327688:ROO327692 RYK327688:RYK327692 SIG327688:SIG327692 SSC327688:SSC327692 TBY327688:TBY327692 TLU327688:TLU327692 TVQ327688:TVQ327692 UFM327688:UFM327692 UPI327688:UPI327692 UZE327688:UZE327692 VJA327688:VJA327692 VSW327688:VSW327692 WCS327688:WCS327692 WMO327688:WMO327692 WWK327688:WWK327692 AC393224:AC393228 JY393224:JY393228 TU393224:TU393228 ADQ393224:ADQ393228 ANM393224:ANM393228 AXI393224:AXI393228 BHE393224:BHE393228 BRA393224:BRA393228 CAW393224:CAW393228 CKS393224:CKS393228 CUO393224:CUO393228 DEK393224:DEK393228 DOG393224:DOG393228 DYC393224:DYC393228 EHY393224:EHY393228 ERU393224:ERU393228 FBQ393224:FBQ393228 FLM393224:FLM393228 FVI393224:FVI393228 GFE393224:GFE393228 GPA393224:GPA393228 GYW393224:GYW393228 HIS393224:HIS393228 HSO393224:HSO393228 ICK393224:ICK393228 IMG393224:IMG393228 IWC393224:IWC393228 JFY393224:JFY393228 JPU393224:JPU393228 JZQ393224:JZQ393228 KJM393224:KJM393228 KTI393224:KTI393228 LDE393224:LDE393228 LNA393224:LNA393228 LWW393224:LWW393228 MGS393224:MGS393228 MQO393224:MQO393228 NAK393224:NAK393228 NKG393224:NKG393228 NUC393224:NUC393228 ODY393224:ODY393228 ONU393224:ONU393228 OXQ393224:OXQ393228 PHM393224:PHM393228 PRI393224:PRI393228 QBE393224:QBE393228 QLA393224:QLA393228 QUW393224:QUW393228 RES393224:RES393228 ROO393224:ROO393228 RYK393224:RYK393228 SIG393224:SIG393228 SSC393224:SSC393228 TBY393224:TBY393228 TLU393224:TLU393228 TVQ393224:TVQ393228 UFM393224:UFM393228 UPI393224:UPI393228 UZE393224:UZE393228 VJA393224:VJA393228 VSW393224:VSW393228 WCS393224:WCS393228 WMO393224:WMO393228 WWK393224:WWK393228 AC458760:AC458764 JY458760:JY458764 TU458760:TU458764 ADQ458760:ADQ458764 ANM458760:ANM458764 AXI458760:AXI458764 BHE458760:BHE458764 BRA458760:BRA458764 CAW458760:CAW458764 CKS458760:CKS458764 CUO458760:CUO458764 DEK458760:DEK458764 DOG458760:DOG458764 DYC458760:DYC458764 EHY458760:EHY458764 ERU458760:ERU458764 FBQ458760:FBQ458764 FLM458760:FLM458764 FVI458760:FVI458764 GFE458760:GFE458764 GPA458760:GPA458764 GYW458760:GYW458764 HIS458760:HIS458764 HSO458760:HSO458764 ICK458760:ICK458764 IMG458760:IMG458764 IWC458760:IWC458764 JFY458760:JFY458764 JPU458760:JPU458764 JZQ458760:JZQ458764 KJM458760:KJM458764 KTI458760:KTI458764 LDE458760:LDE458764 LNA458760:LNA458764 LWW458760:LWW458764 MGS458760:MGS458764 MQO458760:MQO458764 NAK458760:NAK458764 NKG458760:NKG458764 NUC458760:NUC458764 ODY458760:ODY458764 ONU458760:ONU458764 OXQ458760:OXQ458764 PHM458760:PHM458764 PRI458760:PRI458764 QBE458760:QBE458764 QLA458760:QLA458764 QUW458760:QUW458764 RES458760:RES458764 ROO458760:ROO458764 RYK458760:RYK458764 SIG458760:SIG458764 SSC458760:SSC458764 TBY458760:TBY458764 TLU458760:TLU458764 TVQ458760:TVQ458764 UFM458760:UFM458764 UPI458760:UPI458764 UZE458760:UZE458764 VJA458760:VJA458764 VSW458760:VSW458764 WCS458760:WCS458764 WMO458760:WMO458764 WWK458760:WWK458764 AC524296:AC524300 JY524296:JY524300 TU524296:TU524300 ADQ524296:ADQ524300 ANM524296:ANM524300 AXI524296:AXI524300 BHE524296:BHE524300 BRA524296:BRA524300 CAW524296:CAW524300 CKS524296:CKS524300 CUO524296:CUO524300 DEK524296:DEK524300 DOG524296:DOG524300 DYC524296:DYC524300 EHY524296:EHY524300 ERU524296:ERU524300 FBQ524296:FBQ524300 FLM524296:FLM524300 FVI524296:FVI524300 GFE524296:GFE524300 GPA524296:GPA524300 GYW524296:GYW524300 HIS524296:HIS524300 HSO524296:HSO524300 ICK524296:ICK524300 IMG524296:IMG524300 IWC524296:IWC524300 JFY524296:JFY524300 JPU524296:JPU524300 JZQ524296:JZQ524300 KJM524296:KJM524300 KTI524296:KTI524300 LDE524296:LDE524300 LNA524296:LNA524300 LWW524296:LWW524300 MGS524296:MGS524300 MQO524296:MQO524300 NAK524296:NAK524300 NKG524296:NKG524300 NUC524296:NUC524300 ODY524296:ODY524300 ONU524296:ONU524300 OXQ524296:OXQ524300 PHM524296:PHM524300 PRI524296:PRI524300 QBE524296:QBE524300 QLA524296:QLA524300 QUW524296:QUW524300 RES524296:RES524300 ROO524296:ROO524300 RYK524296:RYK524300 SIG524296:SIG524300 SSC524296:SSC524300 TBY524296:TBY524300 TLU524296:TLU524300 TVQ524296:TVQ524300 UFM524296:UFM524300 UPI524296:UPI524300 UZE524296:UZE524300 VJA524296:VJA524300 VSW524296:VSW524300 WCS524296:WCS524300 WMO524296:WMO524300 WWK524296:WWK524300 AC589832:AC589836 JY589832:JY589836 TU589832:TU589836 ADQ589832:ADQ589836 ANM589832:ANM589836 AXI589832:AXI589836 BHE589832:BHE589836 BRA589832:BRA589836 CAW589832:CAW589836 CKS589832:CKS589836 CUO589832:CUO589836 DEK589832:DEK589836 DOG589832:DOG589836 DYC589832:DYC589836 EHY589832:EHY589836 ERU589832:ERU589836 FBQ589832:FBQ589836 FLM589832:FLM589836 FVI589832:FVI589836 GFE589832:GFE589836 GPA589832:GPA589836 GYW589832:GYW589836 HIS589832:HIS589836 HSO589832:HSO589836 ICK589832:ICK589836 IMG589832:IMG589836 IWC589832:IWC589836 JFY589832:JFY589836 JPU589832:JPU589836 JZQ589832:JZQ589836 KJM589832:KJM589836 KTI589832:KTI589836 LDE589832:LDE589836 LNA589832:LNA589836 LWW589832:LWW589836 MGS589832:MGS589836 MQO589832:MQO589836 NAK589832:NAK589836 NKG589832:NKG589836 NUC589832:NUC589836 ODY589832:ODY589836 ONU589832:ONU589836 OXQ589832:OXQ589836 PHM589832:PHM589836 PRI589832:PRI589836 QBE589832:QBE589836 QLA589832:QLA589836 QUW589832:QUW589836 RES589832:RES589836 ROO589832:ROO589836 RYK589832:RYK589836 SIG589832:SIG589836 SSC589832:SSC589836 TBY589832:TBY589836 TLU589832:TLU589836 TVQ589832:TVQ589836 UFM589832:UFM589836 UPI589832:UPI589836 UZE589832:UZE589836 VJA589832:VJA589836 VSW589832:VSW589836 WCS589832:WCS589836 WMO589832:WMO589836 WWK589832:WWK589836 AC655368:AC655372 JY655368:JY655372 TU655368:TU655372 ADQ655368:ADQ655372 ANM655368:ANM655372 AXI655368:AXI655372 BHE655368:BHE655372 BRA655368:BRA655372 CAW655368:CAW655372 CKS655368:CKS655372 CUO655368:CUO655372 DEK655368:DEK655372 DOG655368:DOG655372 DYC655368:DYC655372 EHY655368:EHY655372 ERU655368:ERU655372 FBQ655368:FBQ655372 FLM655368:FLM655372 FVI655368:FVI655372 GFE655368:GFE655372 GPA655368:GPA655372 GYW655368:GYW655372 HIS655368:HIS655372 HSO655368:HSO655372 ICK655368:ICK655372 IMG655368:IMG655372 IWC655368:IWC655372 JFY655368:JFY655372 JPU655368:JPU655372 JZQ655368:JZQ655372 KJM655368:KJM655372 KTI655368:KTI655372 LDE655368:LDE655372 LNA655368:LNA655372 LWW655368:LWW655372 MGS655368:MGS655372 MQO655368:MQO655372 NAK655368:NAK655372 NKG655368:NKG655372 NUC655368:NUC655372 ODY655368:ODY655372 ONU655368:ONU655372 OXQ655368:OXQ655372 PHM655368:PHM655372 PRI655368:PRI655372 QBE655368:QBE655372 QLA655368:QLA655372 QUW655368:QUW655372 RES655368:RES655372 ROO655368:ROO655372 RYK655368:RYK655372 SIG655368:SIG655372 SSC655368:SSC655372 TBY655368:TBY655372 TLU655368:TLU655372 TVQ655368:TVQ655372 UFM655368:UFM655372 UPI655368:UPI655372 UZE655368:UZE655372 VJA655368:VJA655372 VSW655368:VSW655372 WCS655368:WCS655372 WMO655368:WMO655372 WWK655368:WWK655372 AC720904:AC720908 JY720904:JY720908 TU720904:TU720908 ADQ720904:ADQ720908 ANM720904:ANM720908 AXI720904:AXI720908 BHE720904:BHE720908 BRA720904:BRA720908 CAW720904:CAW720908 CKS720904:CKS720908 CUO720904:CUO720908 DEK720904:DEK720908 DOG720904:DOG720908 DYC720904:DYC720908 EHY720904:EHY720908 ERU720904:ERU720908 FBQ720904:FBQ720908 FLM720904:FLM720908 FVI720904:FVI720908 GFE720904:GFE720908 GPA720904:GPA720908 GYW720904:GYW720908 HIS720904:HIS720908 HSO720904:HSO720908 ICK720904:ICK720908 IMG720904:IMG720908 IWC720904:IWC720908 JFY720904:JFY720908 JPU720904:JPU720908 JZQ720904:JZQ720908 KJM720904:KJM720908 KTI720904:KTI720908 LDE720904:LDE720908 LNA720904:LNA720908 LWW720904:LWW720908 MGS720904:MGS720908 MQO720904:MQO720908 NAK720904:NAK720908 NKG720904:NKG720908 NUC720904:NUC720908 ODY720904:ODY720908 ONU720904:ONU720908 OXQ720904:OXQ720908 PHM720904:PHM720908 PRI720904:PRI720908 QBE720904:QBE720908 QLA720904:QLA720908 QUW720904:QUW720908 RES720904:RES720908 ROO720904:ROO720908 RYK720904:RYK720908 SIG720904:SIG720908 SSC720904:SSC720908 TBY720904:TBY720908 TLU720904:TLU720908 TVQ720904:TVQ720908 UFM720904:UFM720908 UPI720904:UPI720908 UZE720904:UZE720908 VJA720904:VJA720908 VSW720904:VSW720908 WCS720904:WCS720908 WMO720904:WMO720908 WWK720904:WWK720908 AC786440:AC786444 JY786440:JY786444 TU786440:TU786444 ADQ786440:ADQ786444 ANM786440:ANM786444 AXI786440:AXI786444 BHE786440:BHE786444 BRA786440:BRA786444 CAW786440:CAW786444 CKS786440:CKS786444 CUO786440:CUO786444 DEK786440:DEK786444 DOG786440:DOG786444 DYC786440:DYC786444 EHY786440:EHY786444 ERU786440:ERU786444 FBQ786440:FBQ786444 FLM786440:FLM786444 FVI786440:FVI786444 GFE786440:GFE786444 GPA786440:GPA786444 GYW786440:GYW786444 HIS786440:HIS786444 HSO786440:HSO786444 ICK786440:ICK786444 IMG786440:IMG786444 IWC786440:IWC786444 JFY786440:JFY786444 JPU786440:JPU786444 JZQ786440:JZQ786444 KJM786440:KJM786444 KTI786440:KTI786444 LDE786440:LDE786444 LNA786440:LNA786444 LWW786440:LWW786444 MGS786440:MGS786444 MQO786440:MQO786444 NAK786440:NAK786444 NKG786440:NKG786444 NUC786440:NUC786444 ODY786440:ODY786444 ONU786440:ONU786444 OXQ786440:OXQ786444 PHM786440:PHM786444 PRI786440:PRI786444 QBE786440:QBE786444 QLA786440:QLA786444 QUW786440:QUW786444 RES786440:RES786444 ROO786440:ROO786444 RYK786440:RYK786444 SIG786440:SIG786444 SSC786440:SSC786444 TBY786440:TBY786444 TLU786440:TLU786444 TVQ786440:TVQ786444 UFM786440:UFM786444 UPI786440:UPI786444 UZE786440:UZE786444 VJA786440:VJA786444 VSW786440:VSW786444 WCS786440:WCS786444 WMO786440:WMO786444 WWK786440:WWK786444 AC851976:AC851980 JY851976:JY851980 TU851976:TU851980 ADQ851976:ADQ851980 ANM851976:ANM851980 AXI851976:AXI851980 BHE851976:BHE851980 BRA851976:BRA851980 CAW851976:CAW851980 CKS851976:CKS851980 CUO851976:CUO851980 DEK851976:DEK851980 DOG851976:DOG851980 DYC851976:DYC851980 EHY851976:EHY851980 ERU851976:ERU851980 FBQ851976:FBQ851980 FLM851976:FLM851980 FVI851976:FVI851980 GFE851976:GFE851980 GPA851976:GPA851980 GYW851976:GYW851980 HIS851976:HIS851980 HSO851976:HSO851980 ICK851976:ICK851980 IMG851976:IMG851980 IWC851976:IWC851980 JFY851976:JFY851980 JPU851976:JPU851980 JZQ851976:JZQ851980 KJM851976:KJM851980 KTI851976:KTI851980 LDE851976:LDE851980 LNA851976:LNA851980 LWW851976:LWW851980 MGS851976:MGS851980 MQO851976:MQO851980 NAK851976:NAK851980 NKG851976:NKG851980 NUC851976:NUC851980 ODY851976:ODY851980 ONU851976:ONU851980 OXQ851976:OXQ851980 PHM851976:PHM851980 PRI851976:PRI851980 QBE851976:QBE851980 QLA851976:QLA851980 QUW851976:QUW851980 RES851976:RES851980 ROO851976:ROO851980 RYK851976:RYK851980 SIG851976:SIG851980 SSC851976:SSC851980 TBY851976:TBY851980 TLU851976:TLU851980 TVQ851976:TVQ851980 UFM851976:UFM851980 UPI851976:UPI851980 UZE851976:UZE851980 VJA851976:VJA851980 VSW851976:VSW851980 WCS851976:WCS851980 WMO851976:WMO851980 WWK851976:WWK851980 AC917512:AC917516 JY917512:JY917516 TU917512:TU917516 ADQ917512:ADQ917516 ANM917512:ANM917516 AXI917512:AXI917516 BHE917512:BHE917516 BRA917512:BRA917516 CAW917512:CAW917516 CKS917512:CKS917516 CUO917512:CUO917516 DEK917512:DEK917516 DOG917512:DOG917516 DYC917512:DYC917516 EHY917512:EHY917516 ERU917512:ERU917516 FBQ917512:FBQ917516 FLM917512:FLM917516 FVI917512:FVI917516 GFE917512:GFE917516 GPA917512:GPA917516 GYW917512:GYW917516 HIS917512:HIS917516 HSO917512:HSO917516 ICK917512:ICK917516 IMG917512:IMG917516 IWC917512:IWC917516 JFY917512:JFY917516 JPU917512:JPU917516 JZQ917512:JZQ917516 KJM917512:KJM917516 KTI917512:KTI917516 LDE917512:LDE917516 LNA917512:LNA917516 LWW917512:LWW917516 MGS917512:MGS917516 MQO917512:MQO917516 NAK917512:NAK917516 NKG917512:NKG917516 NUC917512:NUC917516 ODY917512:ODY917516 ONU917512:ONU917516 OXQ917512:OXQ917516 PHM917512:PHM917516 PRI917512:PRI917516 QBE917512:QBE917516 QLA917512:QLA917516 QUW917512:QUW917516 RES917512:RES917516 ROO917512:ROO917516 RYK917512:RYK917516 SIG917512:SIG917516 SSC917512:SSC917516 TBY917512:TBY917516 TLU917512:TLU917516 TVQ917512:TVQ917516 UFM917512:UFM917516 UPI917512:UPI917516 UZE917512:UZE917516 VJA917512:VJA917516 VSW917512:VSW917516 WCS917512:WCS917516 WMO917512:WMO917516 WWK917512:WWK917516 AC983048:AC983052 JY983048:JY983052 TU983048:TU983052 ADQ983048:ADQ983052 ANM983048:ANM983052 AXI983048:AXI983052 BHE983048:BHE983052 BRA983048:BRA983052 CAW983048:CAW983052 CKS983048:CKS983052 CUO983048:CUO983052 DEK983048:DEK983052 DOG983048:DOG983052 DYC983048:DYC983052 EHY983048:EHY983052 ERU983048:ERU983052 FBQ983048:FBQ983052 FLM983048:FLM983052 FVI983048:FVI983052 GFE983048:GFE983052 GPA983048:GPA983052 GYW983048:GYW983052 HIS983048:HIS983052 HSO983048:HSO983052 ICK983048:ICK983052 IMG983048:IMG983052 IWC983048:IWC983052 JFY983048:JFY983052 JPU983048:JPU983052 JZQ983048:JZQ983052 KJM983048:KJM983052 KTI983048:KTI983052 LDE983048:LDE983052 LNA983048:LNA983052 LWW983048:LWW983052 MGS983048:MGS983052 MQO983048:MQO983052 NAK983048:NAK983052 NKG983048:NKG983052 NUC983048:NUC983052 ODY983048:ODY983052 ONU983048:ONU983052 OXQ983048:OXQ983052 PHM983048:PHM983052 PRI983048:PRI983052 QBE983048:QBE983052 QLA983048:QLA983052 QUW983048:QUW983052 RES983048:RES983052 ROO983048:ROO983052 RYK983048:RYK983052 SIG983048:SIG983052 SSC983048:SSC983052 TBY983048:TBY983052 TLU983048:TLU983052 TVQ983048:TVQ983052 UFM983048:UFM983052 UPI983048:UPI983052 UZE983048:UZE983052 VJA983048:VJA983052 VSW983048:VSW983052 WCS983048:WCS983052 WMO983048:WMO983052 WWK983048:WWK983052 Q8:AA11 JM8:JW11 TI8:TS11 ADE8:ADO11 ANA8:ANK11 AWW8:AXG11 BGS8:BHC11 BQO8:BQY11 CAK8:CAU11 CKG8:CKQ11 CUC8:CUM11 DDY8:DEI11 DNU8:DOE11 DXQ8:DYA11 EHM8:EHW11 ERI8:ERS11 FBE8:FBO11 FLA8:FLK11 FUW8:FVG11 GES8:GFC11 GOO8:GOY11 GYK8:GYU11 HIG8:HIQ11 HSC8:HSM11 IBY8:ICI11 ILU8:IME11 IVQ8:IWA11 JFM8:JFW11 JPI8:JPS11 JZE8:JZO11 KJA8:KJK11 KSW8:KTG11 LCS8:LDC11 LMO8:LMY11 LWK8:LWU11 MGG8:MGQ11 MQC8:MQM11 MZY8:NAI11 NJU8:NKE11 NTQ8:NUA11 ODM8:ODW11 ONI8:ONS11 OXE8:OXO11 PHA8:PHK11 PQW8:PRG11 QAS8:QBC11 QKO8:QKY11 QUK8:QUU11 REG8:REQ11 ROC8:ROM11 RXY8:RYI11 SHU8:SIE11 SRQ8:SSA11 TBM8:TBW11 TLI8:TLS11 TVE8:TVO11 UFA8:UFK11 UOW8:UPG11 UYS8:UZC11 VIO8:VIY11 VSK8:VSU11 WCG8:WCQ11 WMC8:WMM11 WVY8:WWI11 Q65544:AA65547 JM65544:JW65547 TI65544:TS65547 ADE65544:ADO65547 ANA65544:ANK65547 AWW65544:AXG65547 BGS65544:BHC65547 BQO65544:BQY65547 CAK65544:CAU65547 CKG65544:CKQ65547 CUC65544:CUM65547 DDY65544:DEI65547 DNU65544:DOE65547 DXQ65544:DYA65547 EHM65544:EHW65547 ERI65544:ERS65547 FBE65544:FBO65547 FLA65544:FLK65547 FUW65544:FVG65547 GES65544:GFC65547 GOO65544:GOY65547 GYK65544:GYU65547 HIG65544:HIQ65547 HSC65544:HSM65547 IBY65544:ICI65547 ILU65544:IME65547 IVQ65544:IWA65547 JFM65544:JFW65547 JPI65544:JPS65547 JZE65544:JZO65547 KJA65544:KJK65547 KSW65544:KTG65547 LCS65544:LDC65547 LMO65544:LMY65547 LWK65544:LWU65547 MGG65544:MGQ65547 MQC65544:MQM65547 MZY65544:NAI65547 NJU65544:NKE65547 NTQ65544:NUA65547 ODM65544:ODW65547 ONI65544:ONS65547 OXE65544:OXO65547 PHA65544:PHK65547 PQW65544:PRG65547 QAS65544:QBC65547 QKO65544:QKY65547 QUK65544:QUU65547 REG65544:REQ65547 ROC65544:ROM65547 RXY65544:RYI65547 SHU65544:SIE65547 SRQ65544:SSA65547 TBM65544:TBW65547 TLI65544:TLS65547 TVE65544:TVO65547 UFA65544:UFK65547 UOW65544:UPG65547 UYS65544:UZC65547 VIO65544:VIY65547 VSK65544:VSU65547 WCG65544:WCQ65547 WMC65544:WMM65547 WVY65544:WWI65547 Q131080:AA131083 JM131080:JW131083 TI131080:TS131083 ADE131080:ADO131083 ANA131080:ANK131083 AWW131080:AXG131083 BGS131080:BHC131083 BQO131080:BQY131083 CAK131080:CAU131083 CKG131080:CKQ131083 CUC131080:CUM131083 DDY131080:DEI131083 DNU131080:DOE131083 DXQ131080:DYA131083 EHM131080:EHW131083 ERI131080:ERS131083 FBE131080:FBO131083 FLA131080:FLK131083 FUW131080:FVG131083 GES131080:GFC131083 GOO131080:GOY131083 GYK131080:GYU131083 HIG131080:HIQ131083 HSC131080:HSM131083 IBY131080:ICI131083 ILU131080:IME131083 IVQ131080:IWA131083 JFM131080:JFW131083 JPI131080:JPS131083 JZE131080:JZO131083 KJA131080:KJK131083 KSW131080:KTG131083 LCS131080:LDC131083 LMO131080:LMY131083 LWK131080:LWU131083 MGG131080:MGQ131083 MQC131080:MQM131083 MZY131080:NAI131083 NJU131080:NKE131083 NTQ131080:NUA131083 ODM131080:ODW131083 ONI131080:ONS131083 OXE131080:OXO131083 PHA131080:PHK131083 PQW131080:PRG131083 QAS131080:QBC131083 QKO131080:QKY131083 QUK131080:QUU131083 REG131080:REQ131083 ROC131080:ROM131083 RXY131080:RYI131083 SHU131080:SIE131083 SRQ131080:SSA131083 TBM131080:TBW131083 TLI131080:TLS131083 TVE131080:TVO131083 UFA131080:UFK131083 UOW131080:UPG131083 UYS131080:UZC131083 VIO131080:VIY131083 VSK131080:VSU131083 WCG131080:WCQ131083 WMC131080:WMM131083 WVY131080:WWI131083 Q196616:AA196619 JM196616:JW196619 TI196616:TS196619 ADE196616:ADO196619 ANA196616:ANK196619 AWW196616:AXG196619 BGS196616:BHC196619 BQO196616:BQY196619 CAK196616:CAU196619 CKG196616:CKQ196619 CUC196616:CUM196619 DDY196616:DEI196619 DNU196616:DOE196619 DXQ196616:DYA196619 EHM196616:EHW196619 ERI196616:ERS196619 FBE196616:FBO196619 FLA196616:FLK196619 FUW196616:FVG196619 GES196616:GFC196619 GOO196616:GOY196619 GYK196616:GYU196619 HIG196616:HIQ196619 HSC196616:HSM196619 IBY196616:ICI196619 ILU196616:IME196619 IVQ196616:IWA196619 JFM196616:JFW196619 JPI196616:JPS196619 JZE196616:JZO196619 KJA196616:KJK196619 KSW196616:KTG196619 LCS196616:LDC196619 LMO196616:LMY196619 LWK196616:LWU196619 MGG196616:MGQ196619 MQC196616:MQM196619 MZY196616:NAI196619 NJU196616:NKE196619 NTQ196616:NUA196619 ODM196616:ODW196619 ONI196616:ONS196619 OXE196616:OXO196619 PHA196616:PHK196619 PQW196616:PRG196619 QAS196616:QBC196619 QKO196616:QKY196619 QUK196616:QUU196619 REG196616:REQ196619 ROC196616:ROM196619 RXY196616:RYI196619 SHU196616:SIE196619 SRQ196616:SSA196619 TBM196616:TBW196619 TLI196616:TLS196619 TVE196616:TVO196619 UFA196616:UFK196619 UOW196616:UPG196619 UYS196616:UZC196619 VIO196616:VIY196619 VSK196616:VSU196619 WCG196616:WCQ196619 WMC196616:WMM196619 WVY196616:WWI196619 Q262152:AA262155 JM262152:JW262155 TI262152:TS262155 ADE262152:ADO262155 ANA262152:ANK262155 AWW262152:AXG262155 BGS262152:BHC262155 BQO262152:BQY262155 CAK262152:CAU262155 CKG262152:CKQ262155 CUC262152:CUM262155 DDY262152:DEI262155 DNU262152:DOE262155 DXQ262152:DYA262155 EHM262152:EHW262155 ERI262152:ERS262155 FBE262152:FBO262155 FLA262152:FLK262155 FUW262152:FVG262155 GES262152:GFC262155 GOO262152:GOY262155 GYK262152:GYU262155 HIG262152:HIQ262155 HSC262152:HSM262155 IBY262152:ICI262155 ILU262152:IME262155 IVQ262152:IWA262155 JFM262152:JFW262155 JPI262152:JPS262155 JZE262152:JZO262155 KJA262152:KJK262155 KSW262152:KTG262155 LCS262152:LDC262155 LMO262152:LMY262155 LWK262152:LWU262155 MGG262152:MGQ262155 MQC262152:MQM262155 MZY262152:NAI262155 NJU262152:NKE262155 NTQ262152:NUA262155 ODM262152:ODW262155 ONI262152:ONS262155 OXE262152:OXO262155 PHA262152:PHK262155 PQW262152:PRG262155 QAS262152:QBC262155 QKO262152:QKY262155 QUK262152:QUU262155 REG262152:REQ262155 ROC262152:ROM262155 RXY262152:RYI262155 SHU262152:SIE262155 SRQ262152:SSA262155 TBM262152:TBW262155 TLI262152:TLS262155 TVE262152:TVO262155 UFA262152:UFK262155 UOW262152:UPG262155 UYS262152:UZC262155 VIO262152:VIY262155 VSK262152:VSU262155 WCG262152:WCQ262155 WMC262152:WMM262155 WVY262152:WWI262155 Q327688:AA327691 JM327688:JW327691 TI327688:TS327691 ADE327688:ADO327691 ANA327688:ANK327691 AWW327688:AXG327691 BGS327688:BHC327691 BQO327688:BQY327691 CAK327688:CAU327691 CKG327688:CKQ327691 CUC327688:CUM327691 DDY327688:DEI327691 DNU327688:DOE327691 DXQ327688:DYA327691 EHM327688:EHW327691 ERI327688:ERS327691 FBE327688:FBO327691 FLA327688:FLK327691 FUW327688:FVG327691 GES327688:GFC327691 GOO327688:GOY327691 GYK327688:GYU327691 HIG327688:HIQ327691 HSC327688:HSM327691 IBY327688:ICI327691 ILU327688:IME327691 IVQ327688:IWA327691 JFM327688:JFW327691 JPI327688:JPS327691 JZE327688:JZO327691 KJA327688:KJK327691 KSW327688:KTG327691 LCS327688:LDC327691 LMO327688:LMY327691 LWK327688:LWU327691 MGG327688:MGQ327691 MQC327688:MQM327691 MZY327688:NAI327691 NJU327688:NKE327691 NTQ327688:NUA327691 ODM327688:ODW327691 ONI327688:ONS327691 OXE327688:OXO327691 PHA327688:PHK327691 PQW327688:PRG327691 QAS327688:QBC327691 QKO327688:QKY327691 QUK327688:QUU327691 REG327688:REQ327691 ROC327688:ROM327691 RXY327688:RYI327691 SHU327688:SIE327691 SRQ327688:SSA327691 TBM327688:TBW327691 TLI327688:TLS327691 TVE327688:TVO327691 UFA327688:UFK327691 UOW327688:UPG327691 UYS327688:UZC327691 VIO327688:VIY327691 VSK327688:VSU327691 WCG327688:WCQ327691 WMC327688:WMM327691 WVY327688:WWI327691 Q393224:AA393227 JM393224:JW393227 TI393224:TS393227 ADE393224:ADO393227 ANA393224:ANK393227 AWW393224:AXG393227 BGS393224:BHC393227 BQO393224:BQY393227 CAK393224:CAU393227 CKG393224:CKQ393227 CUC393224:CUM393227 DDY393224:DEI393227 DNU393224:DOE393227 DXQ393224:DYA393227 EHM393224:EHW393227 ERI393224:ERS393227 FBE393224:FBO393227 FLA393224:FLK393227 FUW393224:FVG393227 GES393224:GFC393227 GOO393224:GOY393227 GYK393224:GYU393227 HIG393224:HIQ393227 HSC393224:HSM393227 IBY393224:ICI393227 ILU393224:IME393227 IVQ393224:IWA393227 JFM393224:JFW393227 JPI393224:JPS393227 JZE393224:JZO393227 KJA393224:KJK393227 KSW393224:KTG393227 LCS393224:LDC393227 LMO393224:LMY393227 LWK393224:LWU393227 MGG393224:MGQ393227 MQC393224:MQM393227 MZY393224:NAI393227 NJU393224:NKE393227 NTQ393224:NUA393227 ODM393224:ODW393227 ONI393224:ONS393227 OXE393224:OXO393227 PHA393224:PHK393227 PQW393224:PRG393227 QAS393224:QBC393227 QKO393224:QKY393227 QUK393224:QUU393227 REG393224:REQ393227 ROC393224:ROM393227 RXY393224:RYI393227 SHU393224:SIE393227 SRQ393224:SSA393227 TBM393224:TBW393227 TLI393224:TLS393227 TVE393224:TVO393227 UFA393224:UFK393227 UOW393224:UPG393227 UYS393224:UZC393227 VIO393224:VIY393227 VSK393224:VSU393227 WCG393224:WCQ393227 WMC393224:WMM393227 WVY393224:WWI393227 Q458760:AA458763 JM458760:JW458763 TI458760:TS458763 ADE458760:ADO458763 ANA458760:ANK458763 AWW458760:AXG458763 BGS458760:BHC458763 BQO458760:BQY458763 CAK458760:CAU458763 CKG458760:CKQ458763 CUC458760:CUM458763 DDY458760:DEI458763 DNU458760:DOE458763 DXQ458760:DYA458763 EHM458760:EHW458763 ERI458760:ERS458763 FBE458760:FBO458763 FLA458760:FLK458763 FUW458760:FVG458763 GES458760:GFC458763 GOO458760:GOY458763 GYK458760:GYU458763 HIG458760:HIQ458763 HSC458760:HSM458763 IBY458760:ICI458763 ILU458760:IME458763 IVQ458760:IWA458763 JFM458760:JFW458763 JPI458760:JPS458763 JZE458760:JZO458763 KJA458760:KJK458763 KSW458760:KTG458763 LCS458760:LDC458763 LMO458760:LMY458763 LWK458760:LWU458763 MGG458760:MGQ458763 MQC458760:MQM458763 MZY458760:NAI458763 NJU458760:NKE458763 NTQ458760:NUA458763 ODM458760:ODW458763 ONI458760:ONS458763 OXE458760:OXO458763 PHA458760:PHK458763 PQW458760:PRG458763 QAS458760:QBC458763 QKO458760:QKY458763 QUK458760:QUU458763 REG458760:REQ458763 ROC458760:ROM458763 RXY458760:RYI458763 SHU458760:SIE458763 SRQ458760:SSA458763 TBM458760:TBW458763 TLI458760:TLS458763 TVE458760:TVO458763 UFA458760:UFK458763 UOW458760:UPG458763 UYS458760:UZC458763 VIO458760:VIY458763 VSK458760:VSU458763 WCG458760:WCQ458763 WMC458760:WMM458763 WVY458760:WWI458763 Q524296:AA524299 JM524296:JW524299 TI524296:TS524299 ADE524296:ADO524299 ANA524296:ANK524299 AWW524296:AXG524299 BGS524296:BHC524299 BQO524296:BQY524299 CAK524296:CAU524299 CKG524296:CKQ524299 CUC524296:CUM524299 DDY524296:DEI524299 DNU524296:DOE524299 DXQ524296:DYA524299 EHM524296:EHW524299 ERI524296:ERS524299 FBE524296:FBO524299 FLA524296:FLK524299 FUW524296:FVG524299 GES524296:GFC524299 GOO524296:GOY524299 GYK524296:GYU524299 HIG524296:HIQ524299 HSC524296:HSM524299 IBY524296:ICI524299 ILU524296:IME524299 IVQ524296:IWA524299 JFM524296:JFW524299 JPI524296:JPS524299 JZE524296:JZO524299 KJA524296:KJK524299 KSW524296:KTG524299 LCS524296:LDC524299 LMO524296:LMY524299 LWK524296:LWU524299 MGG524296:MGQ524299 MQC524296:MQM524299 MZY524296:NAI524299 NJU524296:NKE524299 NTQ524296:NUA524299 ODM524296:ODW524299 ONI524296:ONS524299 OXE524296:OXO524299 PHA524296:PHK524299 PQW524296:PRG524299 QAS524296:QBC524299 QKO524296:QKY524299 QUK524296:QUU524299 REG524296:REQ524299 ROC524296:ROM524299 RXY524296:RYI524299 SHU524296:SIE524299 SRQ524296:SSA524299 TBM524296:TBW524299 TLI524296:TLS524299 TVE524296:TVO524299 UFA524296:UFK524299 UOW524296:UPG524299 UYS524296:UZC524299 VIO524296:VIY524299 VSK524296:VSU524299 WCG524296:WCQ524299 WMC524296:WMM524299 WVY524296:WWI524299 Q589832:AA589835 JM589832:JW589835 TI589832:TS589835 ADE589832:ADO589835 ANA589832:ANK589835 AWW589832:AXG589835 BGS589832:BHC589835 BQO589832:BQY589835 CAK589832:CAU589835 CKG589832:CKQ589835 CUC589832:CUM589835 DDY589832:DEI589835 DNU589832:DOE589835 DXQ589832:DYA589835 EHM589832:EHW589835 ERI589832:ERS589835 FBE589832:FBO589835 FLA589832:FLK589835 FUW589832:FVG589835 GES589832:GFC589835 GOO589832:GOY589835 GYK589832:GYU589835 HIG589832:HIQ589835 HSC589832:HSM589835 IBY589832:ICI589835 ILU589832:IME589835 IVQ589832:IWA589835 JFM589832:JFW589835 JPI589832:JPS589835 JZE589832:JZO589835 KJA589832:KJK589835 KSW589832:KTG589835 LCS589832:LDC589835 LMO589832:LMY589835 LWK589832:LWU589835 MGG589832:MGQ589835 MQC589832:MQM589835 MZY589832:NAI589835 NJU589832:NKE589835 NTQ589832:NUA589835 ODM589832:ODW589835 ONI589832:ONS589835 OXE589832:OXO589835 PHA589832:PHK589835 PQW589832:PRG589835 QAS589832:QBC589835 QKO589832:QKY589835 QUK589832:QUU589835 REG589832:REQ589835 ROC589832:ROM589835 RXY589832:RYI589835 SHU589832:SIE589835 SRQ589832:SSA589835 TBM589832:TBW589835 TLI589832:TLS589835 TVE589832:TVO589835 UFA589832:UFK589835 UOW589832:UPG589835 UYS589832:UZC589835 VIO589832:VIY589835 VSK589832:VSU589835 WCG589832:WCQ589835 WMC589832:WMM589835 WVY589832:WWI589835 Q655368:AA655371 JM655368:JW655371 TI655368:TS655371 ADE655368:ADO655371 ANA655368:ANK655371 AWW655368:AXG655371 BGS655368:BHC655371 BQO655368:BQY655371 CAK655368:CAU655371 CKG655368:CKQ655371 CUC655368:CUM655371 DDY655368:DEI655371 DNU655368:DOE655371 DXQ655368:DYA655371 EHM655368:EHW655371 ERI655368:ERS655371 FBE655368:FBO655371 FLA655368:FLK655371 FUW655368:FVG655371 GES655368:GFC655371 GOO655368:GOY655371 GYK655368:GYU655371 HIG655368:HIQ655371 HSC655368:HSM655371 IBY655368:ICI655371 ILU655368:IME655371 IVQ655368:IWA655371 JFM655368:JFW655371 JPI655368:JPS655371 JZE655368:JZO655371 KJA655368:KJK655371 KSW655368:KTG655371 LCS655368:LDC655371 LMO655368:LMY655371 LWK655368:LWU655371 MGG655368:MGQ655371 MQC655368:MQM655371 MZY655368:NAI655371 NJU655368:NKE655371 NTQ655368:NUA655371 ODM655368:ODW655371 ONI655368:ONS655371 OXE655368:OXO655371 PHA655368:PHK655371 PQW655368:PRG655371 QAS655368:QBC655371 QKO655368:QKY655371 QUK655368:QUU655371 REG655368:REQ655371 ROC655368:ROM655371 RXY655368:RYI655371 SHU655368:SIE655371 SRQ655368:SSA655371 TBM655368:TBW655371 TLI655368:TLS655371 TVE655368:TVO655371 UFA655368:UFK655371 UOW655368:UPG655371 UYS655368:UZC655371 VIO655368:VIY655371 VSK655368:VSU655371 WCG655368:WCQ655371 WMC655368:WMM655371 WVY655368:WWI655371 Q720904:AA720907 JM720904:JW720907 TI720904:TS720907 ADE720904:ADO720907 ANA720904:ANK720907 AWW720904:AXG720907 BGS720904:BHC720907 BQO720904:BQY720907 CAK720904:CAU720907 CKG720904:CKQ720907 CUC720904:CUM720907 DDY720904:DEI720907 DNU720904:DOE720907 DXQ720904:DYA720907 EHM720904:EHW720907 ERI720904:ERS720907 FBE720904:FBO720907 FLA720904:FLK720907 FUW720904:FVG720907 GES720904:GFC720907 GOO720904:GOY720907 GYK720904:GYU720907 HIG720904:HIQ720907 HSC720904:HSM720907 IBY720904:ICI720907 ILU720904:IME720907 IVQ720904:IWA720907 JFM720904:JFW720907 JPI720904:JPS720907 JZE720904:JZO720907 KJA720904:KJK720907 KSW720904:KTG720907 LCS720904:LDC720907 LMO720904:LMY720907 LWK720904:LWU720907 MGG720904:MGQ720907 MQC720904:MQM720907 MZY720904:NAI720907 NJU720904:NKE720907 NTQ720904:NUA720907 ODM720904:ODW720907 ONI720904:ONS720907 OXE720904:OXO720907 PHA720904:PHK720907 PQW720904:PRG720907 QAS720904:QBC720907 QKO720904:QKY720907 QUK720904:QUU720907 REG720904:REQ720907 ROC720904:ROM720907 RXY720904:RYI720907 SHU720904:SIE720907 SRQ720904:SSA720907 TBM720904:TBW720907 TLI720904:TLS720907 TVE720904:TVO720907 UFA720904:UFK720907 UOW720904:UPG720907 UYS720904:UZC720907 VIO720904:VIY720907 VSK720904:VSU720907 WCG720904:WCQ720907 WMC720904:WMM720907 WVY720904:WWI720907 Q786440:AA786443 JM786440:JW786443 TI786440:TS786443 ADE786440:ADO786443 ANA786440:ANK786443 AWW786440:AXG786443 BGS786440:BHC786443 BQO786440:BQY786443 CAK786440:CAU786443 CKG786440:CKQ786443 CUC786440:CUM786443 DDY786440:DEI786443 DNU786440:DOE786443 DXQ786440:DYA786443 EHM786440:EHW786443 ERI786440:ERS786443 FBE786440:FBO786443 FLA786440:FLK786443 FUW786440:FVG786443 GES786440:GFC786443 GOO786440:GOY786443 GYK786440:GYU786443 HIG786440:HIQ786443 HSC786440:HSM786443 IBY786440:ICI786443 ILU786440:IME786443 IVQ786440:IWA786443 JFM786440:JFW786443 JPI786440:JPS786443 JZE786440:JZO786443 KJA786440:KJK786443 KSW786440:KTG786443 LCS786440:LDC786443 LMO786440:LMY786443 LWK786440:LWU786443 MGG786440:MGQ786443 MQC786440:MQM786443 MZY786440:NAI786443 NJU786440:NKE786443 NTQ786440:NUA786443 ODM786440:ODW786443 ONI786440:ONS786443 OXE786440:OXO786443 PHA786440:PHK786443 PQW786440:PRG786443 QAS786440:QBC786443 QKO786440:QKY786443 QUK786440:QUU786443 REG786440:REQ786443 ROC786440:ROM786443 RXY786440:RYI786443 SHU786440:SIE786443 SRQ786440:SSA786443 TBM786440:TBW786443 TLI786440:TLS786443 TVE786440:TVO786443 UFA786440:UFK786443 UOW786440:UPG786443 UYS786440:UZC786443 VIO786440:VIY786443 VSK786440:VSU786443 WCG786440:WCQ786443 WMC786440:WMM786443 WVY786440:WWI786443 Q851976:AA851979 JM851976:JW851979 TI851976:TS851979 ADE851976:ADO851979 ANA851976:ANK851979 AWW851976:AXG851979 BGS851976:BHC851979 BQO851976:BQY851979 CAK851976:CAU851979 CKG851976:CKQ851979 CUC851976:CUM851979 DDY851976:DEI851979 DNU851976:DOE851979 DXQ851976:DYA851979 EHM851976:EHW851979 ERI851976:ERS851979 FBE851976:FBO851979 FLA851976:FLK851979 FUW851976:FVG851979 GES851976:GFC851979 GOO851976:GOY851979 GYK851976:GYU851979 HIG851976:HIQ851979 HSC851976:HSM851979 IBY851976:ICI851979 ILU851976:IME851979 IVQ851976:IWA851979 JFM851976:JFW851979 JPI851976:JPS851979 JZE851976:JZO851979 KJA851976:KJK851979 KSW851976:KTG851979 LCS851976:LDC851979 LMO851976:LMY851979 LWK851976:LWU851979 MGG851976:MGQ851979 MQC851976:MQM851979 MZY851976:NAI851979 NJU851976:NKE851979 NTQ851976:NUA851979 ODM851976:ODW851979 ONI851976:ONS851979 OXE851976:OXO851979 PHA851976:PHK851979 PQW851976:PRG851979 QAS851976:QBC851979 QKO851976:QKY851979 QUK851976:QUU851979 REG851976:REQ851979 ROC851976:ROM851979 RXY851976:RYI851979 SHU851976:SIE851979 SRQ851976:SSA851979 TBM851976:TBW851979 TLI851976:TLS851979 TVE851976:TVO851979 UFA851976:UFK851979 UOW851976:UPG851979 UYS851976:UZC851979 VIO851976:VIY851979 VSK851976:VSU851979 WCG851976:WCQ851979 WMC851976:WMM851979 WVY851976:WWI851979 Q917512:AA917515 JM917512:JW917515 TI917512:TS917515 ADE917512:ADO917515 ANA917512:ANK917515 AWW917512:AXG917515 BGS917512:BHC917515 BQO917512:BQY917515 CAK917512:CAU917515 CKG917512:CKQ917515 CUC917512:CUM917515 DDY917512:DEI917515 DNU917512:DOE917515 DXQ917512:DYA917515 EHM917512:EHW917515 ERI917512:ERS917515 FBE917512:FBO917515 FLA917512:FLK917515 FUW917512:FVG917515 GES917512:GFC917515 GOO917512:GOY917515 GYK917512:GYU917515 HIG917512:HIQ917515 HSC917512:HSM917515 IBY917512:ICI917515 ILU917512:IME917515 IVQ917512:IWA917515 JFM917512:JFW917515 JPI917512:JPS917515 JZE917512:JZO917515 KJA917512:KJK917515 KSW917512:KTG917515 LCS917512:LDC917515 LMO917512:LMY917515 LWK917512:LWU917515 MGG917512:MGQ917515 MQC917512:MQM917515 MZY917512:NAI917515 NJU917512:NKE917515 NTQ917512:NUA917515 ODM917512:ODW917515 ONI917512:ONS917515 OXE917512:OXO917515 PHA917512:PHK917515 PQW917512:PRG917515 QAS917512:QBC917515 QKO917512:QKY917515 QUK917512:QUU917515 REG917512:REQ917515 ROC917512:ROM917515 RXY917512:RYI917515 SHU917512:SIE917515 SRQ917512:SSA917515 TBM917512:TBW917515 TLI917512:TLS917515 TVE917512:TVO917515 UFA917512:UFK917515 UOW917512:UPG917515 UYS917512:UZC917515 VIO917512:VIY917515 VSK917512:VSU917515 WCG917512:WCQ917515 WMC917512:WMM917515 WVY917512:WWI917515 Q983048:AA983051 JM983048:JW983051 TI983048:TS983051 ADE983048:ADO983051 ANA983048:ANK983051 AWW983048:AXG983051 BGS983048:BHC983051 BQO983048:BQY983051 CAK983048:CAU983051 CKG983048:CKQ983051 CUC983048:CUM983051 DDY983048:DEI983051 DNU983048:DOE983051 DXQ983048:DYA983051 EHM983048:EHW983051 ERI983048:ERS983051 FBE983048:FBO983051 FLA983048:FLK983051 FUW983048:FVG983051 GES983048:GFC983051 GOO983048:GOY983051 GYK983048:GYU983051 HIG983048:HIQ983051 HSC983048:HSM983051 IBY983048:ICI983051 ILU983048:IME983051 IVQ983048:IWA983051 JFM983048:JFW983051 JPI983048:JPS983051 JZE983048:JZO983051 KJA983048:KJK983051 KSW983048:KTG983051 LCS983048:LDC983051 LMO983048:LMY983051 LWK983048:LWU983051 MGG983048:MGQ983051 MQC983048:MQM983051 MZY983048:NAI983051 NJU983048:NKE983051 NTQ983048:NUA983051 ODM983048:ODW983051 ONI983048:ONS983051 OXE983048:OXO983051 PHA983048:PHK983051 PQW983048:PRG983051 QAS983048:QBC983051 QKO983048:QKY983051 QUK983048:QUU983051 REG983048:REQ983051 ROC983048:ROM983051 RXY983048:RYI983051 SHU983048:SIE983051 SRQ983048:SSA983051 TBM983048:TBW983051 TLI983048:TLS983051 TVE983048:TVO983051 UFA983048:UFK983051 UOW983048:UPG983051 UYS983048:UZC983051 VIO983048:VIY983051 VSK983048:VSU983051 WCG983048:WCQ983051 WMC983048:WMM983051 WVY983048:WWI983051 AB8:AB13 JX8:JX13 TT8:TT13 ADP8:ADP13 ANL8:ANL13 AXH8:AXH13 BHD8:BHD13 BQZ8:BQZ13 CAV8:CAV13 CKR8:CKR13 CUN8:CUN13 DEJ8:DEJ13 DOF8:DOF13 DYB8:DYB13 EHX8:EHX13 ERT8:ERT13 FBP8:FBP13 FLL8:FLL13 FVH8:FVH13 GFD8:GFD13 GOZ8:GOZ13 GYV8:GYV13 HIR8:HIR13 HSN8:HSN13 ICJ8:ICJ13 IMF8:IMF13 IWB8:IWB13 JFX8:JFX13 JPT8:JPT13 JZP8:JZP13 KJL8:KJL13 KTH8:KTH13 LDD8:LDD13 LMZ8:LMZ13 LWV8:LWV13 MGR8:MGR13 MQN8:MQN13 NAJ8:NAJ13 NKF8:NKF13 NUB8:NUB13 ODX8:ODX13 ONT8:ONT13 OXP8:OXP13 PHL8:PHL13 PRH8:PRH13 QBD8:QBD13 QKZ8:QKZ13 QUV8:QUV13 RER8:RER13 RON8:RON13 RYJ8:RYJ13 SIF8:SIF13 SSB8:SSB13 TBX8:TBX13 TLT8:TLT13 TVP8:TVP13 UFL8:UFL13 UPH8:UPH13 UZD8:UZD13 VIZ8:VIZ13 VSV8:VSV13 WCR8:WCR13 WMN8:WMN13 WWJ8:WWJ13 AB65544:AB65549 JX65544:JX65549 TT65544:TT65549 ADP65544:ADP65549 ANL65544:ANL65549 AXH65544:AXH65549 BHD65544:BHD65549 BQZ65544:BQZ65549 CAV65544:CAV65549 CKR65544:CKR65549 CUN65544:CUN65549 DEJ65544:DEJ65549 DOF65544:DOF65549 DYB65544:DYB65549 EHX65544:EHX65549 ERT65544:ERT65549 FBP65544:FBP65549 FLL65544:FLL65549 FVH65544:FVH65549 GFD65544:GFD65549 GOZ65544:GOZ65549 GYV65544:GYV65549 HIR65544:HIR65549 HSN65544:HSN65549 ICJ65544:ICJ65549 IMF65544:IMF65549 IWB65544:IWB65549 JFX65544:JFX65549 JPT65544:JPT65549 JZP65544:JZP65549 KJL65544:KJL65549 KTH65544:KTH65549 LDD65544:LDD65549 LMZ65544:LMZ65549 LWV65544:LWV65549 MGR65544:MGR65549 MQN65544:MQN65549 NAJ65544:NAJ65549 NKF65544:NKF65549 NUB65544:NUB65549 ODX65544:ODX65549 ONT65544:ONT65549 OXP65544:OXP65549 PHL65544:PHL65549 PRH65544:PRH65549 QBD65544:QBD65549 QKZ65544:QKZ65549 QUV65544:QUV65549 RER65544:RER65549 RON65544:RON65549 RYJ65544:RYJ65549 SIF65544:SIF65549 SSB65544:SSB65549 TBX65544:TBX65549 TLT65544:TLT65549 TVP65544:TVP65549 UFL65544:UFL65549 UPH65544:UPH65549 UZD65544:UZD65549 VIZ65544:VIZ65549 VSV65544:VSV65549 WCR65544:WCR65549 WMN65544:WMN65549 WWJ65544:WWJ65549 AB131080:AB131085 JX131080:JX131085 TT131080:TT131085 ADP131080:ADP131085 ANL131080:ANL131085 AXH131080:AXH131085 BHD131080:BHD131085 BQZ131080:BQZ131085 CAV131080:CAV131085 CKR131080:CKR131085 CUN131080:CUN131085 DEJ131080:DEJ131085 DOF131080:DOF131085 DYB131080:DYB131085 EHX131080:EHX131085 ERT131080:ERT131085 FBP131080:FBP131085 FLL131080:FLL131085 FVH131080:FVH131085 GFD131080:GFD131085 GOZ131080:GOZ131085 GYV131080:GYV131085 HIR131080:HIR131085 HSN131080:HSN131085 ICJ131080:ICJ131085 IMF131080:IMF131085 IWB131080:IWB131085 JFX131080:JFX131085 JPT131080:JPT131085 JZP131080:JZP131085 KJL131080:KJL131085 KTH131080:KTH131085 LDD131080:LDD131085 LMZ131080:LMZ131085 LWV131080:LWV131085 MGR131080:MGR131085 MQN131080:MQN131085 NAJ131080:NAJ131085 NKF131080:NKF131085 NUB131080:NUB131085 ODX131080:ODX131085 ONT131080:ONT131085 OXP131080:OXP131085 PHL131080:PHL131085 PRH131080:PRH131085 QBD131080:QBD131085 QKZ131080:QKZ131085 QUV131080:QUV131085 RER131080:RER131085 RON131080:RON131085 RYJ131080:RYJ131085 SIF131080:SIF131085 SSB131080:SSB131085 TBX131080:TBX131085 TLT131080:TLT131085 TVP131080:TVP131085 UFL131080:UFL131085 UPH131080:UPH131085 UZD131080:UZD131085 VIZ131080:VIZ131085 VSV131080:VSV131085 WCR131080:WCR131085 WMN131080:WMN131085 WWJ131080:WWJ131085 AB196616:AB196621 JX196616:JX196621 TT196616:TT196621 ADP196616:ADP196621 ANL196616:ANL196621 AXH196616:AXH196621 BHD196616:BHD196621 BQZ196616:BQZ196621 CAV196616:CAV196621 CKR196616:CKR196621 CUN196616:CUN196621 DEJ196616:DEJ196621 DOF196616:DOF196621 DYB196616:DYB196621 EHX196616:EHX196621 ERT196616:ERT196621 FBP196616:FBP196621 FLL196616:FLL196621 FVH196616:FVH196621 GFD196616:GFD196621 GOZ196616:GOZ196621 GYV196616:GYV196621 HIR196616:HIR196621 HSN196616:HSN196621 ICJ196616:ICJ196621 IMF196616:IMF196621 IWB196616:IWB196621 JFX196616:JFX196621 JPT196616:JPT196621 JZP196616:JZP196621 KJL196616:KJL196621 KTH196616:KTH196621 LDD196616:LDD196621 LMZ196616:LMZ196621 LWV196616:LWV196621 MGR196616:MGR196621 MQN196616:MQN196621 NAJ196616:NAJ196621 NKF196616:NKF196621 NUB196616:NUB196621 ODX196616:ODX196621 ONT196616:ONT196621 OXP196616:OXP196621 PHL196616:PHL196621 PRH196616:PRH196621 QBD196616:QBD196621 QKZ196616:QKZ196621 QUV196616:QUV196621 RER196616:RER196621 RON196616:RON196621 RYJ196616:RYJ196621 SIF196616:SIF196621 SSB196616:SSB196621 TBX196616:TBX196621 TLT196616:TLT196621 TVP196616:TVP196621 UFL196616:UFL196621 UPH196616:UPH196621 UZD196616:UZD196621 VIZ196616:VIZ196621 VSV196616:VSV196621 WCR196616:WCR196621 WMN196616:WMN196621 WWJ196616:WWJ196621 AB262152:AB262157 JX262152:JX262157 TT262152:TT262157 ADP262152:ADP262157 ANL262152:ANL262157 AXH262152:AXH262157 BHD262152:BHD262157 BQZ262152:BQZ262157 CAV262152:CAV262157 CKR262152:CKR262157 CUN262152:CUN262157 DEJ262152:DEJ262157 DOF262152:DOF262157 DYB262152:DYB262157 EHX262152:EHX262157 ERT262152:ERT262157 FBP262152:FBP262157 FLL262152:FLL262157 FVH262152:FVH262157 GFD262152:GFD262157 GOZ262152:GOZ262157 GYV262152:GYV262157 HIR262152:HIR262157 HSN262152:HSN262157 ICJ262152:ICJ262157 IMF262152:IMF262157 IWB262152:IWB262157 JFX262152:JFX262157 JPT262152:JPT262157 JZP262152:JZP262157 KJL262152:KJL262157 KTH262152:KTH262157 LDD262152:LDD262157 LMZ262152:LMZ262157 LWV262152:LWV262157 MGR262152:MGR262157 MQN262152:MQN262157 NAJ262152:NAJ262157 NKF262152:NKF262157 NUB262152:NUB262157 ODX262152:ODX262157 ONT262152:ONT262157 OXP262152:OXP262157 PHL262152:PHL262157 PRH262152:PRH262157 QBD262152:QBD262157 QKZ262152:QKZ262157 QUV262152:QUV262157 RER262152:RER262157 RON262152:RON262157 RYJ262152:RYJ262157 SIF262152:SIF262157 SSB262152:SSB262157 TBX262152:TBX262157 TLT262152:TLT262157 TVP262152:TVP262157 UFL262152:UFL262157 UPH262152:UPH262157 UZD262152:UZD262157 VIZ262152:VIZ262157 VSV262152:VSV262157 WCR262152:WCR262157 WMN262152:WMN262157 WWJ262152:WWJ262157 AB327688:AB327693 JX327688:JX327693 TT327688:TT327693 ADP327688:ADP327693 ANL327688:ANL327693 AXH327688:AXH327693 BHD327688:BHD327693 BQZ327688:BQZ327693 CAV327688:CAV327693 CKR327688:CKR327693 CUN327688:CUN327693 DEJ327688:DEJ327693 DOF327688:DOF327693 DYB327688:DYB327693 EHX327688:EHX327693 ERT327688:ERT327693 FBP327688:FBP327693 FLL327688:FLL327693 FVH327688:FVH327693 GFD327688:GFD327693 GOZ327688:GOZ327693 GYV327688:GYV327693 HIR327688:HIR327693 HSN327688:HSN327693 ICJ327688:ICJ327693 IMF327688:IMF327693 IWB327688:IWB327693 JFX327688:JFX327693 JPT327688:JPT327693 JZP327688:JZP327693 KJL327688:KJL327693 KTH327688:KTH327693 LDD327688:LDD327693 LMZ327688:LMZ327693 LWV327688:LWV327693 MGR327688:MGR327693 MQN327688:MQN327693 NAJ327688:NAJ327693 NKF327688:NKF327693 NUB327688:NUB327693 ODX327688:ODX327693 ONT327688:ONT327693 OXP327688:OXP327693 PHL327688:PHL327693 PRH327688:PRH327693 QBD327688:QBD327693 QKZ327688:QKZ327693 QUV327688:QUV327693 RER327688:RER327693 RON327688:RON327693 RYJ327688:RYJ327693 SIF327688:SIF327693 SSB327688:SSB327693 TBX327688:TBX327693 TLT327688:TLT327693 TVP327688:TVP327693 UFL327688:UFL327693 UPH327688:UPH327693 UZD327688:UZD327693 VIZ327688:VIZ327693 VSV327688:VSV327693 WCR327688:WCR327693 WMN327688:WMN327693 WWJ327688:WWJ327693 AB393224:AB393229 JX393224:JX393229 TT393224:TT393229 ADP393224:ADP393229 ANL393224:ANL393229 AXH393224:AXH393229 BHD393224:BHD393229 BQZ393224:BQZ393229 CAV393224:CAV393229 CKR393224:CKR393229 CUN393224:CUN393229 DEJ393224:DEJ393229 DOF393224:DOF393229 DYB393224:DYB393229 EHX393224:EHX393229 ERT393224:ERT393229 FBP393224:FBP393229 FLL393224:FLL393229 FVH393224:FVH393229 GFD393224:GFD393229 GOZ393224:GOZ393229 GYV393224:GYV393229 HIR393224:HIR393229 HSN393224:HSN393229 ICJ393224:ICJ393229 IMF393224:IMF393229 IWB393224:IWB393229 JFX393224:JFX393229 JPT393224:JPT393229 JZP393224:JZP393229 KJL393224:KJL393229 KTH393224:KTH393229 LDD393224:LDD393229 LMZ393224:LMZ393229 LWV393224:LWV393229 MGR393224:MGR393229 MQN393224:MQN393229 NAJ393224:NAJ393229 NKF393224:NKF393229 NUB393224:NUB393229 ODX393224:ODX393229 ONT393224:ONT393229 OXP393224:OXP393229 PHL393224:PHL393229 PRH393224:PRH393229 QBD393224:QBD393229 QKZ393224:QKZ393229 QUV393224:QUV393229 RER393224:RER393229 RON393224:RON393229 RYJ393224:RYJ393229 SIF393224:SIF393229 SSB393224:SSB393229 TBX393224:TBX393229 TLT393224:TLT393229 TVP393224:TVP393229 UFL393224:UFL393229 UPH393224:UPH393229 UZD393224:UZD393229 VIZ393224:VIZ393229 VSV393224:VSV393229 WCR393224:WCR393229 WMN393224:WMN393229 WWJ393224:WWJ393229 AB458760:AB458765 JX458760:JX458765 TT458760:TT458765 ADP458760:ADP458765 ANL458760:ANL458765 AXH458760:AXH458765 BHD458760:BHD458765 BQZ458760:BQZ458765 CAV458760:CAV458765 CKR458760:CKR458765 CUN458760:CUN458765 DEJ458760:DEJ458765 DOF458760:DOF458765 DYB458760:DYB458765 EHX458760:EHX458765 ERT458760:ERT458765 FBP458760:FBP458765 FLL458760:FLL458765 FVH458760:FVH458765 GFD458760:GFD458765 GOZ458760:GOZ458765 GYV458760:GYV458765 HIR458760:HIR458765 HSN458760:HSN458765 ICJ458760:ICJ458765 IMF458760:IMF458765 IWB458760:IWB458765 JFX458760:JFX458765 JPT458760:JPT458765 JZP458760:JZP458765 KJL458760:KJL458765 KTH458760:KTH458765 LDD458760:LDD458765 LMZ458760:LMZ458765 LWV458760:LWV458765 MGR458760:MGR458765 MQN458760:MQN458765 NAJ458760:NAJ458765 NKF458760:NKF458765 NUB458760:NUB458765 ODX458760:ODX458765 ONT458760:ONT458765 OXP458760:OXP458765 PHL458760:PHL458765 PRH458760:PRH458765 QBD458760:QBD458765 QKZ458760:QKZ458765 QUV458760:QUV458765 RER458760:RER458765 RON458760:RON458765 RYJ458760:RYJ458765 SIF458760:SIF458765 SSB458760:SSB458765 TBX458760:TBX458765 TLT458760:TLT458765 TVP458760:TVP458765 UFL458760:UFL458765 UPH458760:UPH458765 UZD458760:UZD458765 VIZ458760:VIZ458765 VSV458760:VSV458765 WCR458760:WCR458765 WMN458760:WMN458765 WWJ458760:WWJ458765 AB524296:AB524301 JX524296:JX524301 TT524296:TT524301 ADP524296:ADP524301 ANL524296:ANL524301 AXH524296:AXH524301 BHD524296:BHD524301 BQZ524296:BQZ524301 CAV524296:CAV524301 CKR524296:CKR524301 CUN524296:CUN524301 DEJ524296:DEJ524301 DOF524296:DOF524301 DYB524296:DYB524301 EHX524296:EHX524301 ERT524296:ERT524301 FBP524296:FBP524301 FLL524296:FLL524301 FVH524296:FVH524301 GFD524296:GFD524301 GOZ524296:GOZ524301 GYV524296:GYV524301 HIR524296:HIR524301 HSN524296:HSN524301 ICJ524296:ICJ524301 IMF524296:IMF524301 IWB524296:IWB524301 JFX524296:JFX524301 JPT524296:JPT524301 JZP524296:JZP524301 KJL524296:KJL524301 KTH524296:KTH524301 LDD524296:LDD524301 LMZ524296:LMZ524301 LWV524296:LWV524301 MGR524296:MGR524301 MQN524296:MQN524301 NAJ524296:NAJ524301 NKF524296:NKF524301 NUB524296:NUB524301 ODX524296:ODX524301 ONT524296:ONT524301 OXP524296:OXP524301 PHL524296:PHL524301 PRH524296:PRH524301 QBD524296:QBD524301 QKZ524296:QKZ524301 QUV524296:QUV524301 RER524296:RER524301 RON524296:RON524301 RYJ524296:RYJ524301 SIF524296:SIF524301 SSB524296:SSB524301 TBX524296:TBX524301 TLT524296:TLT524301 TVP524296:TVP524301 UFL524296:UFL524301 UPH524296:UPH524301 UZD524296:UZD524301 VIZ524296:VIZ524301 VSV524296:VSV524301 WCR524296:WCR524301 WMN524296:WMN524301 WWJ524296:WWJ524301 AB589832:AB589837 JX589832:JX589837 TT589832:TT589837 ADP589832:ADP589837 ANL589832:ANL589837 AXH589832:AXH589837 BHD589832:BHD589837 BQZ589832:BQZ589837 CAV589832:CAV589837 CKR589832:CKR589837 CUN589832:CUN589837 DEJ589832:DEJ589837 DOF589832:DOF589837 DYB589832:DYB589837 EHX589832:EHX589837 ERT589832:ERT589837 FBP589832:FBP589837 FLL589832:FLL589837 FVH589832:FVH589837 GFD589832:GFD589837 GOZ589832:GOZ589837 GYV589832:GYV589837 HIR589832:HIR589837 HSN589832:HSN589837 ICJ589832:ICJ589837 IMF589832:IMF589837 IWB589832:IWB589837 JFX589832:JFX589837 JPT589832:JPT589837 JZP589832:JZP589837 KJL589832:KJL589837 KTH589832:KTH589837 LDD589832:LDD589837 LMZ589832:LMZ589837 LWV589832:LWV589837 MGR589832:MGR589837 MQN589832:MQN589837 NAJ589832:NAJ589837 NKF589832:NKF589837 NUB589832:NUB589837 ODX589832:ODX589837 ONT589832:ONT589837 OXP589832:OXP589837 PHL589832:PHL589837 PRH589832:PRH589837 QBD589832:QBD589837 QKZ589832:QKZ589837 QUV589832:QUV589837 RER589832:RER589837 RON589832:RON589837 RYJ589832:RYJ589837 SIF589832:SIF589837 SSB589832:SSB589837 TBX589832:TBX589837 TLT589832:TLT589837 TVP589832:TVP589837 UFL589832:UFL589837 UPH589832:UPH589837 UZD589832:UZD589837 VIZ589832:VIZ589837 VSV589832:VSV589837 WCR589832:WCR589837 WMN589832:WMN589837 WWJ589832:WWJ589837 AB655368:AB655373 JX655368:JX655373 TT655368:TT655373 ADP655368:ADP655373 ANL655368:ANL655373 AXH655368:AXH655373 BHD655368:BHD655373 BQZ655368:BQZ655373 CAV655368:CAV655373 CKR655368:CKR655373 CUN655368:CUN655373 DEJ655368:DEJ655373 DOF655368:DOF655373 DYB655368:DYB655373 EHX655368:EHX655373 ERT655368:ERT655373 FBP655368:FBP655373 FLL655368:FLL655373 FVH655368:FVH655373 GFD655368:GFD655373 GOZ655368:GOZ655373 GYV655368:GYV655373 HIR655368:HIR655373 HSN655368:HSN655373 ICJ655368:ICJ655373 IMF655368:IMF655373 IWB655368:IWB655373 JFX655368:JFX655373 JPT655368:JPT655373 JZP655368:JZP655373 KJL655368:KJL655373 KTH655368:KTH655373 LDD655368:LDD655373 LMZ655368:LMZ655373 LWV655368:LWV655373 MGR655368:MGR655373 MQN655368:MQN655373 NAJ655368:NAJ655373 NKF655368:NKF655373 NUB655368:NUB655373 ODX655368:ODX655373 ONT655368:ONT655373 OXP655368:OXP655373 PHL655368:PHL655373 PRH655368:PRH655373 QBD655368:QBD655373 QKZ655368:QKZ655373 QUV655368:QUV655373 RER655368:RER655373 RON655368:RON655373 RYJ655368:RYJ655373 SIF655368:SIF655373 SSB655368:SSB655373 TBX655368:TBX655373 TLT655368:TLT655373 TVP655368:TVP655373 UFL655368:UFL655373 UPH655368:UPH655373 UZD655368:UZD655373 VIZ655368:VIZ655373 VSV655368:VSV655373 WCR655368:WCR655373 WMN655368:WMN655373 WWJ655368:WWJ655373 AB720904:AB720909 JX720904:JX720909 TT720904:TT720909 ADP720904:ADP720909 ANL720904:ANL720909 AXH720904:AXH720909 BHD720904:BHD720909 BQZ720904:BQZ720909 CAV720904:CAV720909 CKR720904:CKR720909 CUN720904:CUN720909 DEJ720904:DEJ720909 DOF720904:DOF720909 DYB720904:DYB720909 EHX720904:EHX720909 ERT720904:ERT720909 FBP720904:FBP720909 FLL720904:FLL720909 FVH720904:FVH720909 GFD720904:GFD720909 GOZ720904:GOZ720909 GYV720904:GYV720909 HIR720904:HIR720909 HSN720904:HSN720909 ICJ720904:ICJ720909 IMF720904:IMF720909 IWB720904:IWB720909 JFX720904:JFX720909 JPT720904:JPT720909 JZP720904:JZP720909 KJL720904:KJL720909 KTH720904:KTH720909 LDD720904:LDD720909 LMZ720904:LMZ720909 LWV720904:LWV720909 MGR720904:MGR720909 MQN720904:MQN720909 NAJ720904:NAJ720909 NKF720904:NKF720909 NUB720904:NUB720909 ODX720904:ODX720909 ONT720904:ONT720909 OXP720904:OXP720909 PHL720904:PHL720909 PRH720904:PRH720909 QBD720904:QBD720909 QKZ720904:QKZ720909 QUV720904:QUV720909 RER720904:RER720909 RON720904:RON720909 RYJ720904:RYJ720909 SIF720904:SIF720909 SSB720904:SSB720909 TBX720904:TBX720909 TLT720904:TLT720909 TVP720904:TVP720909 UFL720904:UFL720909 UPH720904:UPH720909 UZD720904:UZD720909 VIZ720904:VIZ720909 VSV720904:VSV720909 WCR720904:WCR720909 WMN720904:WMN720909 WWJ720904:WWJ720909 AB786440:AB786445 JX786440:JX786445 TT786440:TT786445 ADP786440:ADP786445 ANL786440:ANL786445 AXH786440:AXH786445 BHD786440:BHD786445 BQZ786440:BQZ786445 CAV786440:CAV786445 CKR786440:CKR786445 CUN786440:CUN786445 DEJ786440:DEJ786445 DOF786440:DOF786445 DYB786440:DYB786445 EHX786440:EHX786445 ERT786440:ERT786445 FBP786440:FBP786445 FLL786440:FLL786445 FVH786440:FVH786445 GFD786440:GFD786445 GOZ786440:GOZ786445 GYV786440:GYV786445 HIR786440:HIR786445 HSN786440:HSN786445 ICJ786440:ICJ786445 IMF786440:IMF786445 IWB786440:IWB786445 JFX786440:JFX786445 JPT786440:JPT786445 JZP786440:JZP786445 KJL786440:KJL786445 KTH786440:KTH786445 LDD786440:LDD786445 LMZ786440:LMZ786445 LWV786440:LWV786445 MGR786440:MGR786445 MQN786440:MQN786445 NAJ786440:NAJ786445 NKF786440:NKF786445 NUB786440:NUB786445 ODX786440:ODX786445 ONT786440:ONT786445 OXP786440:OXP786445 PHL786440:PHL786445 PRH786440:PRH786445 QBD786440:QBD786445 QKZ786440:QKZ786445 QUV786440:QUV786445 RER786440:RER786445 RON786440:RON786445 RYJ786440:RYJ786445 SIF786440:SIF786445 SSB786440:SSB786445 TBX786440:TBX786445 TLT786440:TLT786445 TVP786440:TVP786445 UFL786440:UFL786445 UPH786440:UPH786445 UZD786440:UZD786445 VIZ786440:VIZ786445 VSV786440:VSV786445 WCR786440:WCR786445 WMN786440:WMN786445 WWJ786440:WWJ786445 AB851976:AB851981 JX851976:JX851981 TT851976:TT851981 ADP851976:ADP851981 ANL851976:ANL851981 AXH851976:AXH851981 BHD851976:BHD851981 BQZ851976:BQZ851981 CAV851976:CAV851981 CKR851976:CKR851981 CUN851976:CUN851981 DEJ851976:DEJ851981 DOF851976:DOF851981 DYB851976:DYB851981 EHX851976:EHX851981 ERT851976:ERT851981 FBP851976:FBP851981 FLL851976:FLL851981 FVH851976:FVH851981 GFD851976:GFD851981 GOZ851976:GOZ851981 GYV851976:GYV851981 HIR851976:HIR851981 HSN851976:HSN851981 ICJ851976:ICJ851981 IMF851976:IMF851981 IWB851976:IWB851981 JFX851976:JFX851981 JPT851976:JPT851981 JZP851976:JZP851981 KJL851976:KJL851981 KTH851976:KTH851981 LDD851976:LDD851981 LMZ851976:LMZ851981 LWV851976:LWV851981 MGR851976:MGR851981 MQN851976:MQN851981 NAJ851976:NAJ851981 NKF851976:NKF851981 NUB851976:NUB851981 ODX851976:ODX851981 ONT851976:ONT851981 OXP851976:OXP851981 PHL851976:PHL851981 PRH851976:PRH851981 QBD851976:QBD851981 QKZ851976:QKZ851981 QUV851976:QUV851981 RER851976:RER851981 RON851976:RON851981 RYJ851976:RYJ851981 SIF851976:SIF851981 SSB851976:SSB851981 TBX851976:TBX851981 TLT851976:TLT851981 TVP851976:TVP851981 UFL851976:UFL851981 UPH851976:UPH851981 UZD851976:UZD851981 VIZ851976:VIZ851981 VSV851976:VSV851981 WCR851976:WCR851981 WMN851976:WMN851981 WWJ851976:WWJ851981 AB917512:AB917517 JX917512:JX917517 TT917512:TT917517 ADP917512:ADP917517 ANL917512:ANL917517 AXH917512:AXH917517 BHD917512:BHD917517 BQZ917512:BQZ917517 CAV917512:CAV917517 CKR917512:CKR917517 CUN917512:CUN917517 DEJ917512:DEJ917517 DOF917512:DOF917517 DYB917512:DYB917517 EHX917512:EHX917517 ERT917512:ERT917517 FBP917512:FBP917517 FLL917512:FLL917517 FVH917512:FVH917517 GFD917512:GFD917517 GOZ917512:GOZ917517 GYV917512:GYV917517 HIR917512:HIR917517 HSN917512:HSN917517 ICJ917512:ICJ917517 IMF917512:IMF917517 IWB917512:IWB917517 JFX917512:JFX917517 JPT917512:JPT917517 JZP917512:JZP917517 KJL917512:KJL917517 KTH917512:KTH917517 LDD917512:LDD917517 LMZ917512:LMZ917517 LWV917512:LWV917517 MGR917512:MGR917517 MQN917512:MQN917517 NAJ917512:NAJ917517 NKF917512:NKF917517 NUB917512:NUB917517 ODX917512:ODX917517 ONT917512:ONT917517 OXP917512:OXP917517 PHL917512:PHL917517 PRH917512:PRH917517 QBD917512:QBD917517 QKZ917512:QKZ917517 QUV917512:QUV917517 RER917512:RER917517 RON917512:RON917517 RYJ917512:RYJ917517 SIF917512:SIF917517 SSB917512:SSB917517 TBX917512:TBX917517 TLT917512:TLT917517 TVP917512:TVP917517 UFL917512:UFL917517 UPH917512:UPH917517 UZD917512:UZD917517 VIZ917512:VIZ917517 VSV917512:VSV917517 WCR917512:WCR917517 WMN917512:WMN917517 WWJ917512:WWJ917517 AB983048:AB983053 JX983048:JX983053 TT983048:TT983053 ADP983048:ADP983053 ANL983048:ANL983053 AXH983048:AXH983053 BHD983048:BHD983053 BQZ983048:BQZ983053 CAV983048:CAV983053 CKR983048:CKR983053 CUN983048:CUN983053 DEJ983048:DEJ983053 DOF983048:DOF983053 DYB983048:DYB983053 EHX983048:EHX983053 ERT983048:ERT983053 FBP983048:FBP983053 FLL983048:FLL983053 FVH983048:FVH983053 GFD983048:GFD983053 GOZ983048:GOZ983053 GYV983048:GYV983053 HIR983048:HIR983053 HSN983048:HSN983053 ICJ983048:ICJ983053 IMF983048:IMF983053 IWB983048:IWB983053 JFX983048:JFX983053 JPT983048:JPT983053 JZP983048:JZP983053 KJL983048:KJL983053 KTH983048:KTH983053 LDD983048:LDD983053 LMZ983048:LMZ983053 LWV983048:LWV983053 MGR983048:MGR983053 MQN983048:MQN983053 NAJ983048:NAJ983053 NKF983048:NKF983053 NUB983048:NUB983053 ODX983048:ODX983053 ONT983048:ONT983053 OXP983048:OXP983053 PHL983048:PHL983053 PRH983048:PRH983053 QBD983048:QBD983053 QKZ983048:QKZ983053 QUV983048:QUV983053 RER983048:RER983053 RON983048:RON983053 RYJ983048:RYJ983053 SIF983048:SIF983053 SSB983048:SSB983053 TBX983048:TBX983053 TLT983048:TLT983053 TVP983048:TVP983053 UFL983048:UFL983053 UPH983048:UPH983053 UZD983048:UZD983053 VIZ983048:VIZ983053 VSV983048:VSV983053 WCR983048:WCR983053 WMN983048:WMN983053 WWJ983048:WWJ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xr:uid="{FA26AC10-D05A-4692-A3A2-9EB9E8039D17}"/>
  </dataValidations>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55" max="29"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3969-6ECF-4A76-A184-885655EF5F2D}">
  <sheetPr codeName="Sheet9"/>
  <dimension ref="A1:AI36"/>
  <sheetViews>
    <sheetView showGridLines="0" topLeftCell="A4" zoomScaleNormal="100" workbookViewId="0">
      <selection activeCell="B15" sqref="B15:AC16"/>
    </sheetView>
  </sheetViews>
  <sheetFormatPr defaultColWidth="2.875" defaultRowHeight="13.5"/>
  <cols>
    <col min="1" max="30" width="2.875" customWidth="1"/>
    <col min="31" max="31" width="3.75" hidden="1" customWidth="1"/>
    <col min="32" max="35" width="2.875" hidden="1" customWidth="1"/>
    <col min="287" max="291" width="0" hidden="1" customWidth="1"/>
    <col min="543" max="547" width="0" hidden="1" customWidth="1"/>
    <col min="799" max="803" width="0" hidden="1" customWidth="1"/>
    <col min="1055" max="1059" width="0" hidden="1" customWidth="1"/>
    <col min="1311" max="1315" width="0" hidden="1" customWidth="1"/>
    <col min="1567" max="1571" width="0" hidden="1" customWidth="1"/>
    <col min="1823" max="1827" width="0" hidden="1" customWidth="1"/>
    <col min="2079" max="2083" width="0" hidden="1" customWidth="1"/>
    <col min="2335" max="2339" width="0" hidden="1" customWidth="1"/>
    <col min="2591" max="2595" width="0" hidden="1" customWidth="1"/>
    <col min="2847" max="2851" width="0" hidden="1" customWidth="1"/>
    <col min="3103" max="3107" width="0" hidden="1" customWidth="1"/>
    <col min="3359" max="3363" width="0" hidden="1" customWidth="1"/>
    <col min="3615" max="3619" width="0" hidden="1" customWidth="1"/>
    <col min="3871" max="3875" width="0" hidden="1" customWidth="1"/>
    <col min="4127" max="4131" width="0" hidden="1" customWidth="1"/>
    <col min="4383" max="4387" width="0" hidden="1" customWidth="1"/>
    <col min="4639" max="4643" width="0" hidden="1" customWidth="1"/>
    <col min="4895" max="4899" width="0" hidden="1" customWidth="1"/>
    <col min="5151" max="5155" width="0" hidden="1" customWidth="1"/>
    <col min="5407" max="5411" width="0" hidden="1" customWidth="1"/>
    <col min="5663" max="5667" width="0" hidden="1" customWidth="1"/>
    <col min="5919" max="5923" width="0" hidden="1" customWidth="1"/>
    <col min="6175" max="6179" width="0" hidden="1" customWidth="1"/>
    <col min="6431" max="6435" width="0" hidden="1" customWidth="1"/>
    <col min="6687" max="6691" width="0" hidden="1" customWidth="1"/>
    <col min="6943" max="6947" width="0" hidden="1" customWidth="1"/>
    <col min="7199" max="7203" width="0" hidden="1" customWidth="1"/>
    <col min="7455" max="7459" width="0" hidden="1" customWidth="1"/>
    <col min="7711" max="7715" width="0" hidden="1" customWidth="1"/>
    <col min="7967" max="7971" width="0" hidden="1" customWidth="1"/>
    <col min="8223" max="8227" width="0" hidden="1" customWidth="1"/>
    <col min="8479" max="8483" width="0" hidden="1" customWidth="1"/>
    <col min="8735" max="8739" width="0" hidden="1" customWidth="1"/>
    <col min="8991" max="8995" width="0" hidden="1" customWidth="1"/>
    <col min="9247" max="9251" width="0" hidden="1" customWidth="1"/>
    <col min="9503" max="9507" width="0" hidden="1" customWidth="1"/>
    <col min="9759" max="9763" width="0" hidden="1" customWidth="1"/>
    <col min="10015" max="10019" width="0" hidden="1" customWidth="1"/>
    <col min="10271" max="10275" width="0" hidden="1" customWidth="1"/>
    <col min="10527" max="10531" width="0" hidden="1" customWidth="1"/>
    <col min="10783" max="10787" width="0" hidden="1" customWidth="1"/>
    <col min="11039" max="11043" width="0" hidden="1" customWidth="1"/>
    <col min="11295" max="11299" width="0" hidden="1" customWidth="1"/>
    <col min="11551" max="11555" width="0" hidden="1" customWidth="1"/>
    <col min="11807" max="11811" width="0" hidden="1" customWidth="1"/>
    <col min="12063" max="12067" width="0" hidden="1" customWidth="1"/>
    <col min="12319" max="12323" width="0" hidden="1" customWidth="1"/>
    <col min="12575" max="12579" width="0" hidden="1" customWidth="1"/>
    <col min="12831" max="12835" width="0" hidden="1" customWidth="1"/>
    <col min="13087" max="13091" width="0" hidden="1" customWidth="1"/>
    <col min="13343" max="13347" width="0" hidden="1" customWidth="1"/>
    <col min="13599" max="13603" width="0" hidden="1" customWidth="1"/>
    <col min="13855" max="13859" width="0" hidden="1" customWidth="1"/>
    <col min="14111" max="14115" width="0" hidden="1" customWidth="1"/>
    <col min="14367" max="14371" width="0" hidden="1" customWidth="1"/>
    <col min="14623" max="14627" width="0" hidden="1" customWidth="1"/>
    <col min="14879" max="14883" width="0" hidden="1" customWidth="1"/>
    <col min="15135" max="15139" width="0" hidden="1" customWidth="1"/>
    <col min="15391" max="15395" width="0" hidden="1" customWidth="1"/>
    <col min="15647" max="15651" width="0" hidden="1" customWidth="1"/>
    <col min="15903" max="15907" width="0" hidden="1" customWidth="1"/>
    <col min="16159" max="16163" width="0" hidden="1" customWidth="1"/>
  </cols>
  <sheetData>
    <row r="1" spans="1:29">
      <c r="A1" s="349" t="s">
        <v>977</v>
      </c>
      <c r="E1" s="350"/>
    </row>
    <row r="3" spans="1:29" ht="17.25">
      <c r="F3" s="1039" t="s">
        <v>978</v>
      </c>
      <c r="G3" s="1039"/>
      <c r="H3" s="1039"/>
      <c r="I3" s="1039"/>
      <c r="J3" s="1039"/>
      <c r="K3" s="1039"/>
      <c r="L3" s="1039"/>
      <c r="M3" s="1039"/>
      <c r="N3" s="1039"/>
      <c r="O3" s="1039"/>
      <c r="P3" s="1039"/>
      <c r="Q3" s="1039"/>
      <c r="R3" s="1039"/>
      <c r="S3" s="1039"/>
      <c r="T3" s="1039"/>
      <c r="U3" s="1039"/>
      <c r="V3" s="1039"/>
      <c r="W3" s="1039"/>
      <c r="X3" s="1039"/>
    </row>
    <row r="5" spans="1:29">
      <c r="V5" s="113" t="s">
        <v>676</v>
      </c>
      <c r="W5" s="113"/>
      <c r="X5" s="351"/>
      <c r="Y5" s="113" t="s">
        <v>226</v>
      </c>
      <c r="Z5" s="351"/>
      <c r="AA5" s="113" t="s">
        <v>225</v>
      </c>
      <c r="AB5" s="351"/>
      <c r="AC5" s="113" t="s">
        <v>224</v>
      </c>
    </row>
    <row r="7" spans="1:29">
      <c r="C7" s="113" t="s">
        <v>987</v>
      </c>
    </row>
    <row r="9" spans="1:29">
      <c r="K9" s="113" t="s">
        <v>44</v>
      </c>
      <c r="P9" s="1085"/>
      <c r="Q9" s="1085"/>
      <c r="R9" s="1085"/>
      <c r="S9" s="1085"/>
      <c r="T9" s="1085"/>
      <c r="U9" s="1085"/>
      <c r="V9" s="1085"/>
      <c r="W9" s="1085"/>
      <c r="X9" s="1085"/>
      <c r="Y9" s="1085"/>
      <c r="Z9" s="1085"/>
      <c r="AA9" s="1085"/>
      <c r="AB9" s="1085"/>
      <c r="AC9" s="1085"/>
    </row>
    <row r="10" spans="1:29">
      <c r="P10" s="1085"/>
      <c r="Q10" s="1085"/>
      <c r="R10" s="1085"/>
      <c r="S10" s="1085"/>
      <c r="T10" s="1085"/>
      <c r="U10" s="1085"/>
      <c r="V10" s="1085"/>
      <c r="W10" s="1085"/>
      <c r="X10" s="1085"/>
      <c r="Y10" s="1085"/>
      <c r="Z10" s="1085"/>
      <c r="AA10" s="1085"/>
      <c r="AB10" s="1085"/>
      <c r="AC10" s="1085"/>
    </row>
    <row r="11" spans="1:29">
      <c r="K11" s="113" t="s">
        <v>883</v>
      </c>
      <c r="P11" s="1085"/>
      <c r="Q11" s="1085"/>
      <c r="R11" s="1085"/>
      <c r="S11" s="1085"/>
      <c r="T11" s="1085"/>
      <c r="U11" s="1085"/>
      <c r="V11" s="1085"/>
      <c r="W11" s="1085"/>
      <c r="X11" s="1085"/>
      <c r="Y11" s="1085"/>
      <c r="Z11" s="1085"/>
      <c r="AA11" s="1085"/>
      <c r="AB11" s="1085"/>
      <c r="AC11" s="1085"/>
    </row>
    <row r="12" spans="1:29">
      <c r="P12" s="1085"/>
      <c r="Q12" s="1085"/>
      <c r="R12" s="1085"/>
      <c r="S12" s="1085"/>
      <c r="T12" s="1085"/>
      <c r="U12" s="1085"/>
      <c r="V12" s="1085"/>
      <c r="W12" s="1085"/>
      <c r="X12" s="1085"/>
      <c r="Y12" s="1085"/>
      <c r="Z12" s="1085"/>
      <c r="AA12" s="1085"/>
      <c r="AB12" s="1085"/>
      <c r="AC12" s="1085"/>
    </row>
    <row r="13" spans="1:29">
      <c r="K13" s="113" t="s">
        <v>947</v>
      </c>
      <c r="P13" s="1086"/>
      <c r="Q13" s="1086"/>
      <c r="R13" s="1086"/>
      <c r="S13" s="1086"/>
      <c r="T13" s="1086"/>
      <c r="U13" s="1086"/>
      <c r="V13" s="1086"/>
      <c r="W13" s="1086"/>
      <c r="X13" s="1086"/>
      <c r="Y13" s="1086"/>
      <c r="Z13" s="1086"/>
      <c r="AA13" s="113" t="s">
        <v>948</v>
      </c>
    </row>
    <row r="14" spans="1:29">
      <c r="P14" s="1086"/>
      <c r="Q14" s="1086"/>
      <c r="R14" s="1086"/>
      <c r="S14" s="1086"/>
      <c r="T14" s="1086"/>
      <c r="U14" s="1086"/>
      <c r="V14" s="1086"/>
      <c r="W14" s="1086"/>
      <c r="X14" s="1086"/>
      <c r="Y14" s="1086"/>
      <c r="Z14" s="1086"/>
    </row>
    <row r="15" spans="1:29">
      <c r="B15" s="378" t="s">
        <v>979</v>
      </c>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row>
    <row r="16" spans="1:29">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row>
    <row r="19" spans="3:33">
      <c r="O19" s="113" t="s">
        <v>950</v>
      </c>
    </row>
    <row r="21" spans="3:33">
      <c r="C21" s="113">
        <v>1</v>
      </c>
      <c r="E21" s="113" t="s">
        <v>980</v>
      </c>
    </row>
    <row r="22" spans="3:33">
      <c r="G22" s="353"/>
      <c r="H22" s="353"/>
      <c r="I22" s="353"/>
      <c r="J22" s="353"/>
      <c r="K22" s="353"/>
      <c r="L22" s="353"/>
      <c r="M22" s="353"/>
      <c r="N22" s="353"/>
      <c r="O22" s="353"/>
      <c r="P22" s="353"/>
    </row>
    <row r="23" spans="3:33">
      <c r="E23" s="1089"/>
      <c r="F23" s="1089"/>
      <c r="G23" s="278"/>
      <c r="H23" s="1090" t="s">
        <v>981</v>
      </c>
      <c r="I23" s="1090"/>
      <c r="J23" s="355" t="s">
        <v>931</v>
      </c>
      <c r="K23" s="1090" t="s">
        <v>932</v>
      </c>
      <c r="L23" s="1090"/>
      <c r="M23" s="355" t="s">
        <v>931</v>
      </c>
      <c r="N23" s="1090" t="s">
        <v>982</v>
      </c>
      <c r="O23" s="1090"/>
      <c r="P23" s="355" t="s">
        <v>931</v>
      </c>
      <c r="Q23" s="1090" t="s">
        <v>450</v>
      </c>
      <c r="R23" s="1090"/>
      <c r="S23" s="1090"/>
      <c r="T23" s="356"/>
      <c r="U23" s="355" t="s">
        <v>49</v>
      </c>
      <c r="V23" s="1087"/>
      <c r="W23" s="1087"/>
      <c r="X23" s="1087"/>
      <c r="Y23" s="1087"/>
      <c r="Z23" s="1087"/>
      <c r="AA23" s="1087"/>
      <c r="AB23" s="1087"/>
      <c r="AC23" s="355" t="s">
        <v>50</v>
      </c>
      <c r="AF23" t="s">
        <v>981</v>
      </c>
    </row>
    <row r="24" spans="3:33">
      <c r="AG24" t="s">
        <v>932</v>
      </c>
    </row>
    <row r="25" spans="3:33">
      <c r="C25" s="113">
        <v>2</v>
      </c>
      <c r="D25" t="s">
        <v>983</v>
      </c>
      <c r="E25" s="113" t="s">
        <v>984</v>
      </c>
      <c r="AG25" t="s">
        <v>982</v>
      </c>
    </row>
    <row r="26" spans="3:33">
      <c r="AG26" t="s">
        <v>450</v>
      </c>
    </row>
    <row r="27" spans="3:33">
      <c r="F27" s="113" t="s">
        <v>676</v>
      </c>
      <c r="G27" s="113"/>
      <c r="H27" s="351"/>
      <c r="I27" s="113" t="s">
        <v>226</v>
      </c>
      <c r="J27" s="351"/>
      <c r="K27" s="113" t="s">
        <v>225</v>
      </c>
      <c r="L27" s="351"/>
      <c r="M27" s="113" t="s">
        <v>224</v>
      </c>
    </row>
    <row r="29" spans="3:33">
      <c r="C29" s="113">
        <v>3</v>
      </c>
      <c r="E29" s="113" t="s">
        <v>985</v>
      </c>
    </row>
    <row r="31" spans="3:33">
      <c r="E31" s="113" t="s">
        <v>44</v>
      </c>
      <c r="G31" s="1085"/>
      <c r="H31" s="1085"/>
      <c r="I31" s="1085"/>
      <c r="J31" s="1085"/>
      <c r="K31" s="1085"/>
      <c r="L31" s="1085"/>
      <c r="M31" s="1085"/>
      <c r="N31" s="1085"/>
      <c r="O31" s="1085"/>
      <c r="P31" s="1085"/>
      <c r="Q31" s="1085"/>
      <c r="R31" s="1085"/>
      <c r="S31" s="1085"/>
      <c r="T31" s="1085"/>
      <c r="U31" s="1085"/>
      <c r="V31" s="1085"/>
      <c r="W31" s="1085"/>
      <c r="X31" s="1085"/>
      <c r="Y31" s="1085"/>
      <c r="Z31" s="1085"/>
      <c r="AA31" s="1085"/>
    </row>
    <row r="32" spans="3:33">
      <c r="G32" s="1085"/>
      <c r="H32" s="1085"/>
      <c r="I32" s="1085"/>
      <c r="J32" s="1085"/>
      <c r="K32" s="1085"/>
      <c r="L32" s="1085"/>
      <c r="M32" s="1085"/>
      <c r="N32" s="1085"/>
      <c r="O32" s="1085"/>
      <c r="P32" s="1085"/>
      <c r="Q32" s="1085"/>
      <c r="R32" s="1085"/>
      <c r="S32" s="1085"/>
      <c r="T32" s="1085"/>
      <c r="U32" s="1085"/>
      <c r="V32" s="1085"/>
      <c r="W32" s="1085"/>
      <c r="X32" s="1085"/>
      <c r="Y32" s="1085"/>
      <c r="Z32" s="1085"/>
      <c r="AA32" s="1085"/>
    </row>
    <row r="33" spans="1:27">
      <c r="E33" s="113" t="s">
        <v>986</v>
      </c>
      <c r="K33" s="1086"/>
      <c r="L33" s="1086"/>
      <c r="M33" s="1086"/>
      <c r="N33" s="1086"/>
      <c r="O33" s="1086"/>
      <c r="P33" s="1086"/>
      <c r="Q33" s="1086"/>
      <c r="R33" s="1086"/>
      <c r="S33" s="1086"/>
      <c r="T33" s="1086"/>
      <c r="U33" s="1086"/>
      <c r="V33" s="1086"/>
      <c r="W33" s="1086"/>
      <c r="X33" s="1086"/>
      <c r="Y33" s="1086"/>
      <c r="Z33" s="1086"/>
      <c r="AA33" s="1086"/>
    </row>
    <row r="34" spans="1:27">
      <c r="K34" s="1086"/>
      <c r="L34" s="1086"/>
      <c r="M34" s="1086"/>
      <c r="N34" s="1086"/>
      <c r="O34" s="1086"/>
      <c r="P34" s="1086"/>
      <c r="Q34" s="1086"/>
      <c r="R34" s="1086"/>
      <c r="S34" s="1086"/>
      <c r="T34" s="1086"/>
      <c r="U34" s="1086"/>
      <c r="V34" s="1086"/>
      <c r="W34" s="1086"/>
      <c r="X34" s="1086"/>
      <c r="Y34" s="1086"/>
      <c r="Z34" s="1086"/>
      <c r="AA34" s="1086"/>
    </row>
    <row r="35" spans="1:27">
      <c r="E35" s="1088"/>
      <c r="F35" s="1088"/>
      <c r="G35" s="1088"/>
      <c r="H35" s="1088"/>
      <c r="I35" s="1088"/>
      <c r="J35" s="1088"/>
      <c r="K35" s="1088"/>
      <c r="L35" s="1088"/>
      <c r="M35" s="1088"/>
      <c r="N35" s="1088"/>
      <c r="O35" s="1088"/>
      <c r="P35" s="1086"/>
      <c r="Q35" s="1086"/>
      <c r="R35" s="1086"/>
      <c r="S35" s="1086"/>
      <c r="T35" s="1086"/>
      <c r="U35" s="1086"/>
      <c r="V35" s="1086"/>
      <c r="W35" s="1086"/>
      <c r="X35" s="1086"/>
      <c r="Y35" s="1086"/>
      <c r="Z35" s="1086"/>
      <c r="AA35" s="1086"/>
    </row>
    <row r="36" spans="1:27">
      <c r="A36" s="350"/>
      <c r="P36" s="1086"/>
      <c r="Q36" s="1086"/>
      <c r="R36" s="1086"/>
      <c r="S36" s="1086"/>
      <c r="T36" s="1086"/>
      <c r="U36" s="1086"/>
      <c r="V36" s="1086"/>
      <c r="W36" s="1086"/>
      <c r="X36" s="1086"/>
      <c r="Y36" s="1086"/>
      <c r="Z36" s="1086"/>
      <c r="AA36" s="1086"/>
    </row>
  </sheetData>
  <sheetProtection selectLockedCells="1"/>
  <mergeCells count="15">
    <mergeCell ref="V23:AB23"/>
    <mergeCell ref="G31:AA32"/>
    <mergeCell ref="K33:AA34"/>
    <mergeCell ref="E35:O35"/>
    <mergeCell ref="P35:AA36"/>
    <mergeCell ref="E23:F23"/>
    <mergeCell ref="H23:I23"/>
    <mergeCell ref="K23:L23"/>
    <mergeCell ref="N23:O23"/>
    <mergeCell ref="Q23:S23"/>
    <mergeCell ref="F3:X3"/>
    <mergeCell ref="P9:AC10"/>
    <mergeCell ref="P11:AC12"/>
    <mergeCell ref="P13:Z14"/>
    <mergeCell ref="B15:AC16"/>
  </mergeCells>
  <phoneticPr fontId="2"/>
  <conditionalFormatting sqref="Z5 AB5 J27 L27">
    <cfRule type="cellIs" dxfId="7" priority="8" stopIfTrue="1" operator="notEqual">
      <formula>""</formula>
    </cfRule>
  </conditionalFormatting>
  <conditionalFormatting sqref="X5 H27 P9:AC10">
    <cfRule type="cellIs" dxfId="6" priority="7" stopIfTrue="1" operator="notEqual">
      <formula>""</formula>
    </cfRule>
  </conditionalFormatting>
  <conditionalFormatting sqref="J23">
    <cfRule type="cellIs" dxfId="5" priority="6" stopIfTrue="1" operator="notEqual">
      <formula>"死亡・合併等・廃業"</formula>
    </cfRule>
  </conditionalFormatting>
  <conditionalFormatting sqref="K33:AA34 P35:AA36 P11:AC12 P13:Z14 G31:AA32 G23">
    <cfRule type="expression" dxfId="4" priority="5" stopIfTrue="1">
      <formula>G11&lt;&gt;""</formula>
    </cfRule>
  </conditionalFormatting>
  <conditionalFormatting sqref="H23:I23">
    <cfRule type="expression" dxfId="3" priority="4" stopIfTrue="1">
      <formula>$E$23="死亡"</formula>
    </cfRule>
  </conditionalFormatting>
  <conditionalFormatting sqref="K23:L23">
    <cfRule type="expression" dxfId="2" priority="3" stopIfTrue="1">
      <formula>$E$23="合併"</formula>
    </cfRule>
  </conditionalFormatting>
  <conditionalFormatting sqref="N23:O23">
    <cfRule type="expression" dxfId="1" priority="2" stopIfTrue="1">
      <formula>$E$23="廃業"</formula>
    </cfRule>
  </conditionalFormatting>
  <conditionalFormatting sqref="Q23:S23">
    <cfRule type="expression" dxfId="0" priority="1" stopIfTrue="1">
      <formula>$E$23="その他"</formula>
    </cfRule>
  </conditionalFormatting>
  <dataValidations count="6">
    <dataValidation imeMode="hiragana" allowBlank="1" showErrorMessage="1" prompt="左の「届出の事由」で「その他」を選択したときのみ入力してください。" sqref="V23:AB23 JR23:JX23 TN23:TT23 ADJ23:ADP23 ANF23:ANL23 AXB23:AXH23 BGX23:BHD23 BQT23:BQZ23 CAP23:CAV23 CKL23:CKR23 CUH23:CUN23 DED23:DEJ23 DNZ23:DOF23 DXV23:DYB23 EHR23:EHX23 ERN23:ERT23 FBJ23:FBP23 FLF23:FLL23 FVB23:FVH23 GEX23:GFD23 GOT23:GOZ23 GYP23:GYV23 HIL23:HIR23 HSH23:HSN23 ICD23:ICJ23 ILZ23:IMF23 IVV23:IWB23 JFR23:JFX23 JPN23:JPT23 JZJ23:JZP23 KJF23:KJL23 KTB23:KTH23 LCX23:LDD23 LMT23:LMZ23 LWP23:LWV23 MGL23:MGR23 MQH23:MQN23 NAD23:NAJ23 NJZ23:NKF23 NTV23:NUB23 ODR23:ODX23 ONN23:ONT23 OXJ23:OXP23 PHF23:PHL23 PRB23:PRH23 QAX23:QBD23 QKT23:QKZ23 QUP23:QUV23 REL23:RER23 ROH23:RON23 RYD23:RYJ23 SHZ23:SIF23 SRV23:SSB23 TBR23:TBX23 TLN23:TLT23 TVJ23:TVP23 UFF23:UFL23 UPB23:UPH23 UYX23:UZD23 VIT23:VIZ23 VSP23:VSV23 WCL23:WCR23 WMH23:WMN23 WWD23:WWJ23 V65559:AB65559 JR65559:JX65559 TN65559:TT65559 ADJ65559:ADP65559 ANF65559:ANL65559 AXB65559:AXH65559 BGX65559:BHD65559 BQT65559:BQZ65559 CAP65559:CAV65559 CKL65559:CKR65559 CUH65559:CUN65559 DED65559:DEJ65559 DNZ65559:DOF65559 DXV65559:DYB65559 EHR65559:EHX65559 ERN65559:ERT65559 FBJ65559:FBP65559 FLF65559:FLL65559 FVB65559:FVH65559 GEX65559:GFD65559 GOT65559:GOZ65559 GYP65559:GYV65559 HIL65559:HIR65559 HSH65559:HSN65559 ICD65559:ICJ65559 ILZ65559:IMF65559 IVV65559:IWB65559 JFR65559:JFX65559 JPN65559:JPT65559 JZJ65559:JZP65559 KJF65559:KJL65559 KTB65559:KTH65559 LCX65559:LDD65559 LMT65559:LMZ65559 LWP65559:LWV65559 MGL65559:MGR65559 MQH65559:MQN65559 NAD65559:NAJ65559 NJZ65559:NKF65559 NTV65559:NUB65559 ODR65559:ODX65559 ONN65559:ONT65559 OXJ65559:OXP65559 PHF65559:PHL65559 PRB65559:PRH65559 QAX65559:QBD65559 QKT65559:QKZ65559 QUP65559:QUV65559 REL65559:RER65559 ROH65559:RON65559 RYD65559:RYJ65559 SHZ65559:SIF65559 SRV65559:SSB65559 TBR65559:TBX65559 TLN65559:TLT65559 TVJ65559:TVP65559 UFF65559:UFL65559 UPB65559:UPH65559 UYX65559:UZD65559 VIT65559:VIZ65559 VSP65559:VSV65559 WCL65559:WCR65559 WMH65559:WMN65559 WWD65559:WWJ65559 V131095:AB131095 JR131095:JX131095 TN131095:TT131095 ADJ131095:ADP131095 ANF131095:ANL131095 AXB131095:AXH131095 BGX131095:BHD131095 BQT131095:BQZ131095 CAP131095:CAV131095 CKL131095:CKR131095 CUH131095:CUN131095 DED131095:DEJ131095 DNZ131095:DOF131095 DXV131095:DYB131095 EHR131095:EHX131095 ERN131095:ERT131095 FBJ131095:FBP131095 FLF131095:FLL131095 FVB131095:FVH131095 GEX131095:GFD131095 GOT131095:GOZ131095 GYP131095:GYV131095 HIL131095:HIR131095 HSH131095:HSN131095 ICD131095:ICJ131095 ILZ131095:IMF131095 IVV131095:IWB131095 JFR131095:JFX131095 JPN131095:JPT131095 JZJ131095:JZP131095 KJF131095:KJL131095 KTB131095:KTH131095 LCX131095:LDD131095 LMT131095:LMZ131095 LWP131095:LWV131095 MGL131095:MGR131095 MQH131095:MQN131095 NAD131095:NAJ131095 NJZ131095:NKF131095 NTV131095:NUB131095 ODR131095:ODX131095 ONN131095:ONT131095 OXJ131095:OXP131095 PHF131095:PHL131095 PRB131095:PRH131095 QAX131095:QBD131095 QKT131095:QKZ131095 QUP131095:QUV131095 REL131095:RER131095 ROH131095:RON131095 RYD131095:RYJ131095 SHZ131095:SIF131095 SRV131095:SSB131095 TBR131095:TBX131095 TLN131095:TLT131095 TVJ131095:TVP131095 UFF131095:UFL131095 UPB131095:UPH131095 UYX131095:UZD131095 VIT131095:VIZ131095 VSP131095:VSV131095 WCL131095:WCR131095 WMH131095:WMN131095 WWD131095:WWJ131095 V196631:AB196631 JR196631:JX196631 TN196631:TT196631 ADJ196631:ADP196631 ANF196631:ANL196631 AXB196631:AXH196631 BGX196631:BHD196631 BQT196631:BQZ196631 CAP196631:CAV196631 CKL196631:CKR196631 CUH196631:CUN196631 DED196631:DEJ196631 DNZ196631:DOF196631 DXV196631:DYB196631 EHR196631:EHX196631 ERN196631:ERT196631 FBJ196631:FBP196631 FLF196631:FLL196631 FVB196631:FVH196631 GEX196631:GFD196631 GOT196631:GOZ196631 GYP196631:GYV196631 HIL196631:HIR196631 HSH196631:HSN196631 ICD196631:ICJ196631 ILZ196631:IMF196631 IVV196631:IWB196631 JFR196631:JFX196631 JPN196631:JPT196631 JZJ196631:JZP196631 KJF196631:KJL196631 KTB196631:KTH196631 LCX196631:LDD196631 LMT196631:LMZ196631 LWP196631:LWV196631 MGL196631:MGR196631 MQH196631:MQN196631 NAD196631:NAJ196631 NJZ196631:NKF196631 NTV196631:NUB196631 ODR196631:ODX196631 ONN196631:ONT196631 OXJ196631:OXP196631 PHF196631:PHL196631 PRB196631:PRH196631 QAX196631:QBD196631 QKT196631:QKZ196631 QUP196631:QUV196631 REL196631:RER196631 ROH196631:RON196631 RYD196631:RYJ196631 SHZ196631:SIF196631 SRV196631:SSB196631 TBR196631:TBX196631 TLN196631:TLT196631 TVJ196631:TVP196631 UFF196631:UFL196631 UPB196631:UPH196631 UYX196631:UZD196631 VIT196631:VIZ196631 VSP196631:VSV196631 WCL196631:WCR196631 WMH196631:WMN196631 WWD196631:WWJ196631 V262167:AB262167 JR262167:JX262167 TN262167:TT262167 ADJ262167:ADP262167 ANF262167:ANL262167 AXB262167:AXH262167 BGX262167:BHD262167 BQT262167:BQZ262167 CAP262167:CAV262167 CKL262167:CKR262167 CUH262167:CUN262167 DED262167:DEJ262167 DNZ262167:DOF262167 DXV262167:DYB262167 EHR262167:EHX262167 ERN262167:ERT262167 FBJ262167:FBP262167 FLF262167:FLL262167 FVB262167:FVH262167 GEX262167:GFD262167 GOT262167:GOZ262167 GYP262167:GYV262167 HIL262167:HIR262167 HSH262167:HSN262167 ICD262167:ICJ262167 ILZ262167:IMF262167 IVV262167:IWB262167 JFR262167:JFX262167 JPN262167:JPT262167 JZJ262167:JZP262167 KJF262167:KJL262167 KTB262167:KTH262167 LCX262167:LDD262167 LMT262167:LMZ262167 LWP262167:LWV262167 MGL262167:MGR262167 MQH262167:MQN262167 NAD262167:NAJ262167 NJZ262167:NKF262167 NTV262167:NUB262167 ODR262167:ODX262167 ONN262167:ONT262167 OXJ262167:OXP262167 PHF262167:PHL262167 PRB262167:PRH262167 QAX262167:QBD262167 QKT262167:QKZ262167 QUP262167:QUV262167 REL262167:RER262167 ROH262167:RON262167 RYD262167:RYJ262167 SHZ262167:SIF262167 SRV262167:SSB262167 TBR262167:TBX262167 TLN262167:TLT262167 TVJ262167:TVP262167 UFF262167:UFL262167 UPB262167:UPH262167 UYX262167:UZD262167 VIT262167:VIZ262167 VSP262167:VSV262167 WCL262167:WCR262167 WMH262167:WMN262167 WWD262167:WWJ262167 V327703:AB327703 JR327703:JX327703 TN327703:TT327703 ADJ327703:ADP327703 ANF327703:ANL327703 AXB327703:AXH327703 BGX327703:BHD327703 BQT327703:BQZ327703 CAP327703:CAV327703 CKL327703:CKR327703 CUH327703:CUN327703 DED327703:DEJ327703 DNZ327703:DOF327703 DXV327703:DYB327703 EHR327703:EHX327703 ERN327703:ERT327703 FBJ327703:FBP327703 FLF327703:FLL327703 FVB327703:FVH327703 GEX327703:GFD327703 GOT327703:GOZ327703 GYP327703:GYV327703 HIL327703:HIR327703 HSH327703:HSN327703 ICD327703:ICJ327703 ILZ327703:IMF327703 IVV327703:IWB327703 JFR327703:JFX327703 JPN327703:JPT327703 JZJ327703:JZP327703 KJF327703:KJL327703 KTB327703:KTH327703 LCX327703:LDD327703 LMT327703:LMZ327703 LWP327703:LWV327703 MGL327703:MGR327703 MQH327703:MQN327703 NAD327703:NAJ327703 NJZ327703:NKF327703 NTV327703:NUB327703 ODR327703:ODX327703 ONN327703:ONT327703 OXJ327703:OXP327703 PHF327703:PHL327703 PRB327703:PRH327703 QAX327703:QBD327703 QKT327703:QKZ327703 QUP327703:QUV327703 REL327703:RER327703 ROH327703:RON327703 RYD327703:RYJ327703 SHZ327703:SIF327703 SRV327703:SSB327703 TBR327703:TBX327703 TLN327703:TLT327703 TVJ327703:TVP327703 UFF327703:UFL327703 UPB327703:UPH327703 UYX327703:UZD327703 VIT327703:VIZ327703 VSP327703:VSV327703 WCL327703:WCR327703 WMH327703:WMN327703 WWD327703:WWJ327703 V393239:AB393239 JR393239:JX393239 TN393239:TT393239 ADJ393239:ADP393239 ANF393239:ANL393239 AXB393239:AXH393239 BGX393239:BHD393239 BQT393239:BQZ393239 CAP393239:CAV393239 CKL393239:CKR393239 CUH393239:CUN393239 DED393239:DEJ393239 DNZ393239:DOF393239 DXV393239:DYB393239 EHR393239:EHX393239 ERN393239:ERT393239 FBJ393239:FBP393239 FLF393239:FLL393239 FVB393239:FVH393239 GEX393239:GFD393239 GOT393239:GOZ393239 GYP393239:GYV393239 HIL393239:HIR393239 HSH393239:HSN393239 ICD393239:ICJ393239 ILZ393239:IMF393239 IVV393239:IWB393239 JFR393239:JFX393239 JPN393239:JPT393239 JZJ393239:JZP393239 KJF393239:KJL393239 KTB393239:KTH393239 LCX393239:LDD393239 LMT393239:LMZ393239 LWP393239:LWV393239 MGL393239:MGR393239 MQH393239:MQN393239 NAD393239:NAJ393239 NJZ393239:NKF393239 NTV393239:NUB393239 ODR393239:ODX393239 ONN393239:ONT393239 OXJ393239:OXP393239 PHF393239:PHL393239 PRB393239:PRH393239 QAX393239:QBD393239 QKT393239:QKZ393239 QUP393239:QUV393239 REL393239:RER393239 ROH393239:RON393239 RYD393239:RYJ393239 SHZ393239:SIF393239 SRV393239:SSB393239 TBR393239:TBX393239 TLN393239:TLT393239 TVJ393239:TVP393239 UFF393239:UFL393239 UPB393239:UPH393239 UYX393239:UZD393239 VIT393239:VIZ393239 VSP393239:VSV393239 WCL393239:WCR393239 WMH393239:WMN393239 WWD393239:WWJ393239 V458775:AB458775 JR458775:JX458775 TN458775:TT458775 ADJ458775:ADP458775 ANF458775:ANL458775 AXB458775:AXH458775 BGX458775:BHD458775 BQT458775:BQZ458775 CAP458775:CAV458775 CKL458775:CKR458775 CUH458775:CUN458775 DED458775:DEJ458775 DNZ458775:DOF458775 DXV458775:DYB458775 EHR458775:EHX458775 ERN458775:ERT458775 FBJ458775:FBP458775 FLF458775:FLL458775 FVB458775:FVH458775 GEX458775:GFD458775 GOT458775:GOZ458775 GYP458775:GYV458775 HIL458775:HIR458775 HSH458775:HSN458775 ICD458775:ICJ458775 ILZ458775:IMF458775 IVV458775:IWB458775 JFR458775:JFX458775 JPN458775:JPT458775 JZJ458775:JZP458775 KJF458775:KJL458775 KTB458775:KTH458775 LCX458775:LDD458775 LMT458775:LMZ458775 LWP458775:LWV458775 MGL458775:MGR458775 MQH458775:MQN458775 NAD458775:NAJ458775 NJZ458775:NKF458775 NTV458775:NUB458775 ODR458775:ODX458775 ONN458775:ONT458775 OXJ458775:OXP458775 PHF458775:PHL458775 PRB458775:PRH458775 QAX458775:QBD458775 QKT458775:QKZ458775 QUP458775:QUV458775 REL458775:RER458775 ROH458775:RON458775 RYD458775:RYJ458775 SHZ458775:SIF458775 SRV458775:SSB458775 TBR458775:TBX458775 TLN458775:TLT458775 TVJ458775:TVP458775 UFF458775:UFL458775 UPB458775:UPH458775 UYX458775:UZD458775 VIT458775:VIZ458775 VSP458775:VSV458775 WCL458775:WCR458775 WMH458775:WMN458775 WWD458775:WWJ458775 V524311:AB524311 JR524311:JX524311 TN524311:TT524311 ADJ524311:ADP524311 ANF524311:ANL524311 AXB524311:AXH524311 BGX524311:BHD524311 BQT524311:BQZ524311 CAP524311:CAV524311 CKL524311:CKR524311 CUH524311:CUN524311 DED524311:DEJ524311 DNZ524311:DOF524311 DXV524311:DYB524311 EHR524311:EHX524311 ERN524311:ERT524311 FBJ524311:FBP524311 FLF524311:FLL524311 FVB524311:FVH524311 GEX524311:GFD524311 GOT524311:GOZ524311 GYP524311:GYV524311 HIL524311:HIR524311 HSH524311:HSN524311 ICD524311:ICJ524311 ILZ524311:IMF524311 IVV524311:IWB524311 JFR524311:JFX524311 JPN524311:JPT524311 JZJ524311:JZP524311 KJF524311:KJL524311 KTB524311:KTH524311 LCX524311:LDD524311 LMT524311:LMZ524311 LWP524311:LWV524311 MGL524311:MGR524311 MQH524311:MQN524311 NAD524311:NAJ524311 NJZ524311:NKF524311 NTV524311:NUB524311 ODR524311:ODX524311 ONN524311:ONT524311 OXJ524311:OXP524311 PHF524311:PHL524311 PRB524311:PRH524311 QAX524311:QBD524311 QKT524311:QKZ524311 QUP524311:QUV524311 REL524311:RER524311 ROH524311:RON524311 RYD524311:RYJ524311 SHZ524311:SIF524311 SRV524311:SSB524311 TBR524311:TBX524311 TLN524311:TLT524311 TVJ524311:TVP524311 UFF524311:UFL524311 UPB524311:UPH524311 UYX524311:UZD524311 VIT524311:VIZ524311 VSP524311:VSV524311 WCL524311:WCR524311 WMH524311:WMN524311 WWD524311:WWJ524311 V589847:AB589847 JR589847:JX589847 TN589847:TT589847 ADJ589847:ADP589847 ANF589847:ANL589847 AXB589847:AXH589847 BGX589847:BHD589847 BQT589847:BQZ589847 CAP589847:CAV589847 CKL589847:CKR589847 CUH589847:CUN589847 DED589847:DEJ589847 DNZ589847:DOF589847 DXV589847:DYB589847 EHR589847:EHX589847 ERN589847:ERT589847 FBJ589847:FBP589847 FLF589847:FLL589847 FVB589847:FVH589847 GEX589847:GFD589847 GOT589847:GOZ589847 GYP589847:GYV589847 HIL589847:HIR589847 HSH589847:HSN589847 ICD589847:ICJ589847 ILZ589847:IMF589847 IVV589847:IWB589847 JFR589847:JFX589847 JPN589847:JPT589847 JZJ589847:JZP589847 KJF589847:KJL589847 KTB589847:KTH589847 LCX589847:LDD589847 LMT589847:LMZ589847 LWP589847:LWV589847 MGL589847:MGR589847 MQH589847:MQN589847 NAD589847:NAJ589847 NJZ589847:NKF589847 NTV589847:NUB589847 ODR589847:ODX589847 ONN589847:ONT589847 OXJ589847:OXP589847 PHF589847:PHL589847 PRB589847:PRH589847 QAX589847:QBD589847 QKT589847:QKZ589847 QUP589847:QUV589847 REL589847:RER589847 ROH589847:RON589847 RYD589847:RYJ589847 SHZ589847:SIF589847 SRV589847:SSB589847 TBR589847:TBX589847 TLN589847:TLT589847 TVJ589847:TVP589847 UFF589847:UFL589847 UPB589847:UPH589847 UYX589847:UZD589847 VIT589847:VIZ589847 VSP589847:VSV589847 WCL589847:WCR589847 WMH589847:WMN589847 WWD589847:WWJ589847 V655383:AB655383 JR655383:JX655383 TN655383:TT655383 ADJ655383:ADP655383 ANF655383:ANL655383 AXB655383:AXH655383 BGX655383:BHD655383 BQT655383:BQZ655383 CAP655383:CAV655383 CKL655383:CKR655383 CUH655383:CUN655383 DED655383:DEJ655383 DNZ655383:DOF655383 DXV655383:DYB655383 EHR655383:EHX655383 ERN655383:ERT655383 FBJ655383:FBP655383 FLF655383:FLL655383 FVB655383:FVH655383 GEX655383:GFD655383 GOT655383:GOZ655383 GYP655383:GYV655383 HIL655383:HIR655383 HSH655383:HSN655383 ICD655383:ICJ655383 ILZ655383:IMF655383 IVV655383:IWB655383 JFR655383:JFX655383 JPN655383:JPT655383 JZJ655383:JZP655383 KJF655383:KJL655383 KTB655383:KTH655383 LCX655383:LDD655383 LMT655383:LMZ655383 LWP655383:LWV655383 MGL655383:MGR655383 MQH655383:MQN655383 NAD655383:NAJ655383 NJZ655383:NKF655383 NTV655383:NUB655383 ODR655383:ODX655383 ONN655383:ONT655383 OXJ655383:OXP655383 PHF655383:PHL655383 PRB655383:PRH655383 QAX655383:QBD655383 QKT655383:QKZ655383 QUP655383:QUV655383 REL655383:RER655383 ROH655383:RON655383 RYD655383:RYJ655383 SHZ655383:SIF655383 SRV655383:SSB655383 TBR655383:TBX655383 TLN655383:TLT655383 TVJ655383:TVP655383 UFF655383:UFL655383 UPB655383:UPH655383 UYX655383:UZD655383 VIT655383:VIZ655383 VSP655383:VSV655383 WCL655383:WCR655383 WMH655383:WMN655383 WWD655383:WWJ655383 V720919:AB720919 JR720919:JX720919 TN720919:TT720919 ADJ720919:ADP720919 ANF720919:ANL720919 AXB720919:AXH720919 BGX720919:BHD720919 BQT720919:BQZ720919 CAP720919:CAV720919 CKL720919:CKR720919 CUH720919:CUN720919 DED720919:DEJ720919 DNZ720919:DOF720919 DXV720919:DYB720919 EHR720919:EHX720919 ERN720919:ERT720919 FBJ720919:FBP720919 FLF720919:FLL720919 FVB720919:FVH720919 GEX720919:GFD720919 GOT720919:GOZ720919 GYP720919:GYV720919 HIL720919:HIR720919 HSH720919:HSN720919 ICD720919:ICJ720919 ILZ720919:IMF720919 IVV720919:IWB720919 JFR720919:JFX720919 JPN720919:JPT720919 JZJ720919:JZP720919 KJF720919:KJL720919 KTB720919:KTH720919 LCX720919:LDD720919 LMT720919:LMZ720919 LWP720919:LWV720919 MGL720919:MGR720919 MQH720919:MQN720919 NAD720919:NAJ720919 NJZ720919:NKF720919 NTV720919:NUB720919 ODR720919:ODX720919 ONN720919:ONT720919 OXJ720919:OXP720919 PHF720919:PHL720919 PRB720919:PRH720919 QAX720919:QBD720919 QKT720919:QKZ720919 QUP720919:QUV720919 REL720919:RER720919 ROH720919:RON720919 RYD720919:RYJ720919 SHZ720919:SIF720919 SRV720919:SSB720919 TBR720919:TBX720919 TLN720919:TLT720919 TVJ720919:TVP720919 UFF720919:UFL720919 UPB720919:UPH720919 UYX720919:UZD720919 VIT720919:VIZ720919 VSP720919:VSV720919 WCL720919:WCR720919 WMH720919:WMN720919 WWD720919:WWJ720919 V786455:AB786455 JR786455:JX786455 TN786455:TT786455 ADJ786455:ADP786455 ANF786455:ANL786455 AXB786455:AXH786455 BGX786455:BHD786455 BQT786455:BQZ786455 CAP786455:CAV786455 CKL786455:CKR786455 CUH786455:CUN786455 DED786455:DEJ786455 DNZ786455:DOF786455 DXV786455:DYB786455 EHR786455:EHX786455 ERN786455:ERT786455 FBJ786455:FBP786455 FLF786455:FLL786455 FVB786455:FVH786455 GEX786455:GFD786455 GOT786455:GOZ786455 GYP786455:GYV786455 HIL786455:HIR786455 HSH786455:HSN786455 ICD786455:ICJ786455 ILZ786455:IMF786455 IVV786455:IWB786455 JFR786455:JFX786455 JPN786455:JPT786455 JZJ786455:JZP786455 KJF786455:KJL786455 KTB786455:KTH786455 LCX786455:LDD786455 LMT786455:LMZ786455 LWP786455:LWV786455 MGL786455:MGR786455 MQH786455:MQN786455 NAD786455:NAJ786455 NJZ786455:NKF786455 NTV786455:NUB786455 ODR786455:ODX786455 ONN786455:ONT786455 OXJ786455:OXP786455 PHF786455:PHL786455 PRB786455:PRH786455 QAX786455:QBD786455 QKT786455:QKZ786455 QUP786455:QUV786455 REL786455:RER786455 ROH786455:RON786455 RYD786455:RYJ786455 SHZ786455:SIF786455 SRV786455:SSB786455 TBR786455:TBX786455 TLN786455:TLT786455 TVJ786455:TVP786455 UFF786455:UFL786455 UPB786455:UPH786455 UYX786455:UZD786455 VIT786455:VIZ786455 VSP786455:VSV786455 WCL786455:WCR786455 WMH786455:WMN786455 WWD786455:WWJ786455 V851991:AB851991 JR851991:JX851991 TN851991:TT851991 ADJ851991:ADP851991 ANF851991:ANL851991 AXB851991:AXH851991 BGX851991:BHD851991 BQT851991:BQZ851991 CAP851991:CAV851991 CKL851991:CKR851991 CUH851991:CUN851991 DED851991:DEJ851991 DNZ851991:DOF851991 DXV851991:DYB851991 EHR851991:EHX851991 ERN851991:ERT851991 FBJ851991:FBP851991 FLF851991:FLL851991 FVB851991:FVH851991 GEX851991:GFD851991 GOT851991:GOZ851991 GYP851991:GYV851991 HIL851991:HIR851991 HSH851991:HSN851991 ICD851991:ICJ851991 ILZ851991:IMF851991 IVV851991:IWB851991 JFR851991:JFX851991 JPN851991:JPT851991 JZJ851991:JZP851991 KJF851991:KJL851991 KTB851991:KTH851991 LCX851991:LDD851991 LMT851991:LMZ851991 LWP851991:LWV851991 MGL851991:MGR851991 MQH851991:MQN851991 NAD851991:NAJ851991 NJZ851991:NKF851991 NTV851991:NUB851991 ODR851991:ODX851991 ONN851991:ONT851991 OXJ851991:OXP851991 PHF851991:PHL851991 PRB851991:PRH851991 QAX851991:QBD851991 QKT851991:QKZ851991 QUP851991:QUV851991 REL851991:RER851991 ROH851991:RON851991 RYD851991:RYJ851991 SHZ851991:SIF851991 SRV851991:SSB851991 TBR851991:TBX851991 TLN851991:TLT851991 TVJ851991:TVP851991 UFF851991:UFL851991 UPB851991:UPH851991 UYX851991:UZD851991 VIT851991:VIZ851991 VSP851991:VSV851991 WCL851991:WCR851991 WMH851991:WMN851991 WWD851991:WWJ851991 V917527:AB917527 JR917527:JX917527 TN917527:TT917527 ADJ917527:ADP917527 ANF917527:ANL917527 AXB917527:AXH917527 BGX917527:BHD917527 BQT917527:BQZ917527 CAP917527:CAV917527 CKL917527:CKR917527 CUH917527:CUN917527 DED917527:DEJ917527 DNZ917527:DOF917527 DXV917527:DYB917527 EHR917527:EHX917527 ERN917527:ERT917527 FBJ917527:FBP917527 FLF917527:FLL917527 FVB917527:FVH917527 GEX917527:GFD917527 GOT917527:GOZ917527 GYP917527:GYV917527 HIL917527:HIR917527 HSH917527:HSN917527 ICD917527:ICJ917527 ILZ917527:IMF917527 IVV917527:IWB917527 JFR917527:JFX917527 JPN917527:JPT917527 JZJ917527:JZP917527 KJF917527:KJL917527 KTB917527:KTH917527 LCX917527:LDD917527 LMT917527:LMZ917527 LWP917527:LWV917527 MGL917527:MGR917527 MQH917527:MQN917527 NAD917527:NAJ917527 NJZ917527:NKF917527 NTV917527:NUB917527 ODR917527:ODX917527 ONN917527:ONT917527 OXJ917527:OXP917527 PHF917527:PHL917527 PRB917527:PRH917527 QAX917527:QBD917527 QKT917527:QKZ917527 QUP917527:QUV917527 REL917527:RER917527 ROH917527:RON917527 RYD917527:RYJ917527 SHZ917527:SIF917527 SRV917527:SSB917527 TBR917527:TBX917527 TLN917527:TLT917527 TVJ917527:TVP917527 UFF917527:UFL917527 UPB917527:UPH917527 UYX917527:UZD917527 VIT917527:VIZ917527 VSP917527:VSV917527 WCL917527:WCR917527 WMH917527:WMN917527 WWD917527:WWJ917527 V983063:AB983063 JR983063:JX983063 TN983063:TT983063 ADJ983063:ADP983063 ANF983063:ANL983063 AXB983063:AXH983063 BGX983063:BHD983063 BQT983063:BQZ983063 CAP983063:CAV983063 CKL983063:CKR983063 CUH983063:CUN983063 DED983063:DEJ983063 DNZ983063:DOF983063 DXV983063:DYB983063 EHR983063:EHX983063 ERN983063:ERT983063 FBJ983063:FBP983063 FLF983063:FLL983063 FVB983063:FVH983063 GEX983063:GFD983063 GOT983063:GOZ983063 GYP983063:GYV983063 HIL983063:HIR983063 HSH983063:HSN983063 ICD983063:ICJ983063 ILZ983063:IMF983063 IVV983063:IWB983063 JFR983063:JFX983063 JPN983063:JPT983063 JZJ983063:JZP983063 KJF983063:KJL983063 KTB983063:KTH983063 LCX983063:LDD983063 LMT983063:LMZ983063 LWP983063:LWV983063 MGL983063:MGR983063 MQH983063:MQN983063 NAD983063:NAJ983063 NJZ983063:NKF983063 NTV983063:NUB983063 ODR983063:ODX983063 ONN983063:ONT983063 OXJ983063:OXP983063 PHF983063:PHL983063 PRB983063:PRH983063 QAX983063:QBD983063 QKT983063:QKZ983063 QUP983063:QUV983063 REL983063:RER983063 ROH983063:RON983063 RYD983063:RYJ983063 SHZ983063:SIF983063 SRV983063:SSB983063 TBR983063:TBX983063 TLN983063:TLT983063 TVJ983063:TVP983063 UFF983063:UFL983063 UPB983063:UPH983063 UYX983063:UZD983063 VIT983063:VIZ983063 VSP983063:VSV983063 WCL983063:WCR983063 WMH983063:WMN983063 WWD983063:WWJ983063" xr:uid="{182B6491-6BC0-44E6-9257-6A35A38ACD56}"/>
    <dataValidation type="list" allowBlank="1" showErrorMessage="1" prompt="右のボタンから届出の事由を選択してください。" sqref="E23:F23 JA23:JB23 SW23:SX23 ACS23:ACT23 AMO23:AMP23 AWK23:AWL23 BGG23:BGH23 BQC23:BQD23 BZY23:BZZ23 CJU23:CJV23 CTQ23:CTR23 DDM23:DDN23 DNI23:DNJ23 DXE23:DXF23 EHA23:EHB23 EQW23:EQX23 FAS23:FAT23 FKO23:FKP23 FUK23:FUL23 GEG23:GEH23 GOC23:GOD23 GXY23:GXZ23 HHU23:HHV23 HRQ23:HRR23 IBM23:IBN23 ILI23:ILJ23 IVE23:IVF23 JFA23:JFB23 JOW23:JOX23 JYS23:JYT23 KIO23:KIP23 KSK23:KSL23 LCG23:LCH23 LMC23:LMD23 LVY23:LVZ23 MFU23:MFV23 MPQ23:MPR23 MZM23:MZN23 NJI23:NJJ23 NTE23:NTF23 ODA23:ODB23 OMW23:OMX23 OWS23:OWT23 PGO23:PGP23 PQK23:PQL23 QAG23:QAH23 QKC23:QKD23 QTY23:QTZ23 RDU23:RDV23 RNQ23:RNR23 RXM23:RXN23 SHI23:SHJ23 SRE23:SRF23 TBA23:TBB23 TKW23:TKX23 TUS23:TUT23 UEO23:UEP23 UOK23:UOL23 UYG23:UYH23 VIC23:VID23 VRY23:VRZ23 WBU23:WBV23 WLQ23:WLR23 WVM23:WVN23 E65559:F65559 JA65559:JB65559 SW65559:SX65559 ACS65559:ACT65559 AMO65559:AMP65559 AWK65559:AWL65559 BGG65559:BGH65559 BQC65559:BQD65559 BZY65559:BZZ65559 CJU65559:CJV65559 CTQ65559:CTR65559 DDM65559:DDN65559 DNI65559:DNJ65559 DXE65559:DXF65559 EHA65559:EHB65559 EQW65559:EQX65559 FAS65559:FAT65559 FKO65559:FKP65559 FUK65559:FUL65559 GEG65559:GEH65559 GOC65559:GOD65559 GXY65559:GXZ65559 HHU65559:HHV65559 HRQ65559:HRR65559 IBM65559:IBN65559 ILI65559:ILJ65559 IVE65559:IVF65559 JFA65559:JFB65559 JOW65559:JOX65559 JYS65559:JYT65559 KIO65559:KIP65559 KSK65559:KSL65559 LCG65559:LCH65559 LMC65559:LMD65559 LVY65559:LVZ65559 MFU65559:MFV65559 MPQ65559:MPR65559 MZM65559:MZN65559 NJI65559:NJJ65559 NTE65559:NTF65559 ODA65559:ODB65559 OMW65559:OMX65559 OWS65559:OWT65559 PGO65559:PGP65559 PQK65559:PQL65559 QAG65559:QAH65559 QKC65559:QKD65559 QTY65559:QTZ65559 RDU65559:RDV65559 RNQ65559:RNR65559 RXM65559:RXN65559 SHI65559:SHJ65559 SRE65559:SRF65559 TBA65559:TBB65559 TKW65559:TKX65559 TUS65559:TUT65559 UEO65559:UEP65559 UOK65559:UOL65559 UYG65559:UYH65559 VIC65559:VID65559 VRY65559:VRZ65559 WBU65559:WBV65559 WLQ65559:WLR65559 WVM65559:WVN65559 E131095:F131095 JA131095:JB131095 SW131095:SX131095 ACS131095:ACT131095 AMO131095:AMP131095 AWK131095:AWL131095 BGG131095:BGH131095 BQC131095:BQD131095 BZY131095:BZZ131095 CJU131095:CJV131095 CTQ131095:CTR131095 DDM131095:DDN131095 DNI131095:DNJ131095 DXE131095:DXF131095 EHA131095:EHB131095 EQW131095:EQX131095 FAS131095:FAT131095 FKO131095:FKP131095 FUK131095:FUL131095 GEG131095:GEH131095 GOC131095:GOD131095 GXY131095:GXZ131095 HHU131095:HHV131095 HRQ131095:HRR131095 IBM131095:IBN131095 ILI131095:ILJ131095 IVE131095:IVF131095 JFA131095:JFB131095 JOW131095:JOX131095 JYS131095:JYT131095 KIO131095:KIP131095 KSK131095:KSL131095 LCG131095:LCH131095 LMC131095:LMD131095 LVY131095:LVZ131095 MFU131095:MFV131095 MPQ131095:MPR131095 MZM131095:MZN131095 NJI131095:NJJ131095 NTE131095:NTF131095 ODA131095:ODB131095 OMW131095:OMX131095 OWS131095:OWT131095 PGO131095:PGP131095 PQK131095:PQL131095 QAG131095:QAH131095 QKC131095:QKD131095 QTY131095:QTZ131095 RDU131095:RDV131095 RNQ131095:RNR131095 RXM131095:RXN131095 SHI131095:SHJ131095 SRE131095:SRF131095 TBA131095:TBB131095 TKW131095:TKX131095 TUS131095:TUT131095 UEO131095:UEP131095 UOK131095:UOL131095 UYG131095:UYH131095 VIC131095:VID131095 VRY131095:VRZ131095 WBU131095:WBV131095 WLQ131095:WLR131095 WVM131095:WVN131095 E196631:F196631 JA196631:JB196631 SW196631:SX196631 ACS196631:ACT196631 AMO196631:AMP196631 AWK196631:AWL196631 BGG196631:BGH196631 BQC196631:BQD196631 BZY196631:BZZ196631 CJU196631:CJV196631 CTQ196631:CTR196631 DDM196631:DDN196631 DNI196631:DNJ196631 DXE196631:DXF196631 EHA196631:EHB196631 EQW196631:EQX196631 FAS196631:FAT196631 FKO196631:FKP196631 FUK196631:FUL196631 GEG196631:GEH196631 GOC196631:GOD196631 GXY196631:GXZ196631 HHU196631:HHV196631 HRQ196631:HRR196631 IBM196631:IBN196631 ILI196631:ILJ196631 IVE196631:IVF196631 JFA196631:JFB196631 JOW196631:JOX196631 JYS196631:JYT196631 KIO196631:KIP196631 KSK196631:KSL196631 LCG196631:LCH196631 LMC196631:LMD196631 LVY196631:LVZ196631 MFU196631:MFV196631 MPQ196631:MPR196631 MZM196631:MZN196631 NJI196631:NJJ196631 NTE196631:NTF196631 ODA196631:ODB196631 OMW196631:OMX196631 OWS196631:OWT196631 PGO196631:PGP196631 PQK196631:PQL196631 QAG196631:QAH196631 QKC196631:QKD196631 QTY196631:QTZ196631 RDU196631:RDV196631 RNQ196631:RNR196631 RXM196631:RXN196631 SHI196631:SHJ196631 SRE196631:SRF196631 TBA196631:TBB196631 TKW196631:TKX196631 TUS196631:TUT196631 UEO196631:UEP196631 UOK196631:UOL196631 UYG196631:UYH196631 VIC196631:VID196631 VRY196631:VRZ196631 WBU196631:WBV196631 WLQ196631:WLR196631 WVM196631:WVN196631 E262167:F262167 JA262167:JB262167 SW262167:SX262167 ACS262167:ACT262167 AMO262167:AMP262167 AWK262167:AWL262167 BGG262167:BGH262167 BQC262167:BQD262167 BZY262167:BZZ262167 CJU262167:CJV262167 CTQ262167:CTR262167 DDM262167:DDN262167 DNI262167:DNJ262167 DXE262167:DXF262167 EHA262167:EHB262167 EQW262167:EQX262167 FAS262167:FAT262167 FKO262167:FKP262167 FUK262167:FUL262167 GEG262167:GEH262167 GOC262167:GOD262167 GXY262167:GXZ262167 HHU262167:HHV262167 HRQ262167:HRR262167 IBM262167:IBN262167 ILI262167:ILJ262167 IVE262167:IVF262167 JFA262167:JFB262167 JOW262167:JOX262167 JYS262167:JYT262167 KIO262167:KIP262167 KSK262167:KSL262167 LCG262167:LCH262167 LMC262167:LMD262167 LVY262167:LVZ262167 MFU262167:MFV262167 MPQ262167:MPR262167 MZM262167:MZN262167 NJI262167:NJJ262167 NTE262167:NTF262167 ODA262167:ODB262167 OMW262167:OMX262167 OWS262167:OWT262167 PGO262167:PGP262167 PQK262167:PQL262167 QAG262167:QAH262167 QKC262167:QKD262167 QTY262167:QTZ262167 RDU262167:RDV262167 RNQ262167:RNR262167 RXM262167:RXN262167 SHI262167:SHJ262167 SRE262167:SRF262167 TBA262167:TBB262167 TKW262167:TKX262167 TUS262167:TUT262167 UEO262167:UEP262167 UOK262167:UOL262167 UYG262167:UYH262167 VIC262167:VID262167 VRY262167:VRZ262167 WBU262167:WBV262167 WLQ262167:WLR262167 WVM262167:WVN262167 E327703:F327703 JA327703:JB327703 SW327703:SX327703 ACS327703:ACT327703 AMO327703:AMP327703 AWK327703:AWL327703 BGG327703:BGH327703 BQC327703:BQD327703 BZY327703:BZZ327703 CJU327703:CJV327703 CTQ327703:CTR327703 DDM327703:DDN327703 DNI327703:DNJ327703 DXE327703:DXF327703 EHA327703:EHB327703 EQW327703:EQX327703 FAS327703:FAT327703 FKO327703:FKP327703 FUK327703:FUL327703 GEG327703:GEH327703 GOC327703:GOD327703 GXY327703:GXZ327703 HHU327703:HHV327703 HRQ327703:HRR327703 IBM327703:IBN327703 ILI327703:ILJ327703 IVE327703:IVF327703 JFA327703:JFB327703 JOW327703:JOX327703 JYS327703:JYT327703 KIO327703:KIP327703 KSK327703:KSL327703 LCG327703:LCH327703 LMC327703:LMD327703 LVY327703:LVZ327703 MFU327703:MFV327703 MPQ327703:MPR327703 MZM327703:MZN327703 NJI327703:NJJ327703 NTE327703:NTF327703 ODA327703:ODB327703 OMW327703:OMX327703 OWS327703:OWT327703 PGO327703:PGP327703 PQK327703:PQL327703 QAG327703:QAH327703 QKC327703:QKD327703 QTY327703:QTZ327703 RDU327703:RDV327703 RNQ327703:RNR327703 RXM327703:RXN327703 SHI327703:SHJ327703 SRE327703:SRF327703 TBA327703:TBB327703 TKW327703:TKX327703 TUS327703:TUT327703 UEO327703:UEP327703 UOK327703:UOL327703 UYG327703:UYH327703 VIC327703:VID327703 VRY327703:VRZ327703 WBU327703:WBV327703 WLQ327703:WLR327703 WVM327703:WVN327703 E393239:F393239 JA393239:JB393239 SW393239:SX393239 ACS393239:ACT393239 AMO393239:AMP393239 AWK393239:AWL393239 BGG393239:BGH393239 BQC393239:BQD393239 BZY393239:BZZ393239 CJU393239:CJV393239 CTQ393239:CTR393239 DDM393239:DDN393239 DNI393239:DNJ393239 DXE393239:DXF393239 EHA393239:EHB393239 EQW393239:EQX393239 FAS393239:FAT393239 FKO393239:FKP393239 FUK393239:FUL393239 GEG393239:GEH393239 GOC393239:GOD393239 GXY393239:GXZ393239 HHU393239:HHV393239 HRQ393239:HRR393239 IBM393239:IBN393239 ILI393239:ILJ393239 IVE393239:IVF393239 JFA393239:JFB393239 JOW393239:JOX393239 JYS393239:JYT393239 KIO393239:KIP393239 KSK393239:KSL393239 LCG393239:LCH393239 LMC393239:LMD393239 LVY393239:LVZ393239 MFU393239:MFV393239 MPQ393239:MPR393239 MZM393239:MZN393239 NJI393239:NJJ393239 NTE393239:NTF393239 ODA393239:ODB393239 OMW393239:OMX393239 OWS393239:OWT393239 PGO393239:PGP393239 PQK393239:PQL393239 QAG393239:QAH393239 QKC393239:QKD393239 QTY393239:QTZ393239 RDU393239:RDV393239 RNQ393239:RNR393239 RXM393239:RXN393239 SHI393239:SHJ393239 SRE393239:SRF393239 TBA393239:TBB393239 TKW393239:TKX393239 TUS393239:TUT393239 UEO393239:UEP393239 UOK393239:UOL393239 UYG393239:UYH393239 VIC393239:VID393239 VRY393239:VRZ393239 WBU393239:WBV393239 WLQ393239:WLR393239 WVM393239:WVN393239 E458775:F458775 JA458775:JB458775 SW458775:SX458775 ACS458775:ACT458775 AMO458775:AMP458775 AWK458775:AWL458775 BGG458775:BGH458775 BQC458775:BQD458775 BZY458775:BZZ458775 CJU458775:CJV458775 CTQ458775:CTR458775 DDM458775:DDN458775 DNI458775:DNJ458775 DXE458775:DXF458775 EHA458775:EHB458775 EQW458775:EQX458775 FAS458775:FAT458775 FKO458775:FKP458775 FUK458775:FUL458775 GEG458775:GEH458775 GOC458775:GOD458775 GXY458775:GXZ458775 HHU458775:HHV458775 HRQ458775:HRR458775 IBM458775:IBN458775 ILI458775:ILJ458775 IVE458775:IVF458775 JFA458775:JFB458775 JOW458775:JOX458775 JYS458775:JYT458775 KIO458775:KIP458775 KSK458775:KSL458775 LCG458775:LCH458775 LMC458775:LMD458775 LVY458775:LVZ458775 MFU458775:MFV458775 MPQ458775:MPR458775 MZM458775:MZN458775 NJI458775:NJJ458775 NTE458775:NTF458775 ODA458775:ODB458775 OMW458775:OMX458775 OWS458775:OWT458775 PGO458775:PGP458775 PQK458775:PQL458775 QAG458775:QAH458775 QKC458775:QKD458775 QTY458775:QTZ458775 RDU458775:RDV458775 RNQ458775:RNR458775 RXM458775:RXN458775 SHI458775:SHJ458775 SRE458775:SRF458775 TBA458775:TBB458775 TKW458775:TKX458775 TUS458775:TUT458775 UEO458775:UEP458775 UOK458775:UOL458775 UYG458775:UYH458775 VIC458775:VID458775 VRY458775:VRZ458775 WBU458775:WBV458775 WLQ458775:WLR458775 WVM458775:WVN458775 E524311:F524311 JA524311:JB524311 SW524311:SX524311 ACS524311:ACT524311 AMO524311:AMP524311 AWK524311:AWL524311 BGG524311:BGH524311 BQC524311:BQD524311 BZY524311:BZZ524311 CJU524311:CJV524311 CTQ524311:CTR524311 DDM524311:DDN524311 DNI524311:DNJ524311 DXE524311:DXF524311 EHA524311:EHB524311 EQW524311:EQX524311 FAS524311:FAT524311 FKO524311:FKP524311 FUK524311:FUL524311 GEG524311:GEH524311 GOC524311:GOD524311 GXY524311:GXZ524311 HHU524311:HHV524311 HRQ524311:HRR524311 IBM524311:IBN524311 ILI524311:ILJ524311 IVE524311:IVF524311 JFA524311:JFB524311 JOW524311:JOX524311 JYS524311:JYT524311 KIO524311:KIP524311 KSK524311:KSL524311 LCG524311:LCH524311 LMC524311:LMD524311 LVY524311:LVZ524311 MFU524311:MFV524311 MPQ524311:MPR524311 MZM524311:MZN524311 NJI524311:NJJ524311 NTE524311:NTF524311 ODA524311:ODB524311 OMW524311:OMX524311 OWS524311:OWT524311 PGO524311:PGP524311 PQK524311:PQL524311 QAG524311:QAH524311 QKC524311:QKD524311 QTY524311:QTZ524311 RDU524311:RDV524311 RNQ524311:RNR524311 RXM524311:RXN524311 SHI524311:SHJ524311 SRE524311:SRF524311 TBA524311:TBB524311 TKW524311:TKX524311 TUS524311:TUT524311 UEO524311:UEP524311 UOK524311:UOL524311 UYG524311:UYH524311 VIC524311:VID524311 VRY524311:VRZ524311 WBU524311:WBV524311 WLQ524311:WLR524311 WVM524311:WVN524311 E589847:F589847 JA589847:JB589847 SW589847:SX589847 ACS589847:ACT589847 AMO589847:AMP589847 AWK589847:AWL589847 BGG589847:BGH589847 BQC589847:BQD589847 BZY589847:BZZ589847 CJU589847:CJV589847 CTQ589847:CTR589847 DDM589847:DDN589847 DNI589847:DNJ589847 DXE589847:DXF589847 EHA589847:EHB589847 EQW589847:EQX589847 FAS589847:FAT589847 FKO589847:FKP589847 FUK589847:FUL589847 GEG589847:GEH589847 GOC589847:GOD589847 GXY589847:GXZ589847 HHU589847:HHV589847 HRQ589847:HRR589847 IBM589847:IBN589847 ILI589847:ILJ589847 IVE589847:IVF589847 JFA589847:JFB589847 JOW589847:JOX589847 JYS589847:JYT589847 KIO589847:KIP589847 KSK589847:KSL589847 LCG589847:LCH589847 LMC589847:LMD589847 LVY589847:LVZ589847 MFU589847:MFV589847 MPQ589847:MPR589847 MZM589847:MZN589847 NJI589847:NJJ589847 NTE589847:NTF589847 ODA589847:ODB589847 OMW589847:OMX589847 OWS589847:OWT589847 PGO589847:PGP589847 PQK589847:PQL589847 QAG589847:QAH589847 QKC589847:QKD589847 QTY589847:QTZ589847 RDU589847:RDV589847 RNQ589847:RNR589847 RXM589847:RXN589847 SHI589847:SHJ589847 SRE589847:SRF589847 TBA589847:TBB589847 TKW589847:TKX589847 TUS589847:TUT589847 UEO589847:UEP589847 UOK589847:UOL589847 UYG589847:UYH589847 VIC589847:VID589847 VRY589847:VRZ589847 WBU589847:WBV589847 WLQ589847:WLR589847 WVM589847:WVN589847 E655383:F655383 JA655383:JB655383 SW655383:SX655383 ACS655383:ACT655383 AMO655383:AMP655383 AWK655383:AWL655383 BGG655383:BGH655383 BQC655383:BQD655383 BZY655383:BZZ655383 CJU655383:CJV655383 CTQ655383:CTR655383 DDM655383:DDN655383 DNI655383:DNJ655383 DXE655383:DXF655383 EHA655383:EHB655383 EQW655383:EQX655383 FAS655383:FAT655383 FKO655383:FKP655383 FUK655383:FUL655383 GEG655383:GEH655383 GOC655383:GOD655383 GXY655383:GXZ655383 HHU655383:HHV655383 HRQ655383:HRR655383 IBM655383:IBN655383 ILI655383:ILJ655383 IVE655383:IVF655383 JFA655383:JFB655383 JOW655383:JOX655383 JYS655383:JYT655383 KIO655383:KIP655383 KSK655383:KSL655383 LCG655383:LCH655383 LMC655383:LMD655383 LVY655383:LVZ655383 MFU655383:MFV655383 MPQ655383:MPR655383 MZM655383:MZN655383 NJI655383:NJJ655383 NTE655383:NTF655383 ODA655383:ODB655383 OMW655383:OMX655383 OWS655383:OWT655383 PGO655383:PGP655383 PQK655383:PQL655383 QAG655383:QAH655383 QKC655383:QKD655383 QTY655383:QTZ655383 RDU655383:RDV655383 RNQ655383:RNR655383 RXM655383:RXN655383 SHI655383:SHJ655383 SRE655383:SRF655383 TBA655383:TBB655383 TKW655383:TKX655383 TUS655383:TUT655383 UEO655383:UEP655383 UOK655383:UOL655383 UYG655383:UYH655383 VIC655383:VID655383 VRY655383:VRZ655383 WBU655383:WBV655383 WLQ655383:WLR655383 WVM655383:WVN655383 E720919:F720919 JA720919:JB720919 SW720919:SX720919 ACS720919:ACT720919 AMO720919:AMP720919 AWK720919:AWL720919 BGG720919:BGH720919 BQC720919:BQD720919 BZY720919:BZZ720919 CJU720919:CJV720919 CTQ720919:CTR720919 DDM720919:DDN720919 DNI720919:DNJ720919 DXE720919:DXF720919 EHA720919:EHB720919 EQW720919:EQX720919 FAS720919:FAT720919 FKO720919:FKP720919 FUK720919:FUL720919 GEG720919:GEH720919 GOC720919:GOD720919 GXY720919:GXZ720919 HHU720919:HHV720919 HRQ720919:HRR720919 IBM720919:IBN720919 ILI720919:ILJ720919 IVE720919:IVF720919 JFA720919:JFB720919 JOW720919:JOX720919 JYS720919:JYT720919 KIO720919:KIP720919 KSK720919:KSL720919 LCG720919:LCH720919 LMC720919:LMD720919 LVY720919:LVZ720919 MFU720919:MFV720919 MPQ720919:MPR720919 MZM720919:MZN720919 NJI720919:NJJ720919 NTE720919:NTF720919 ODA720919:ODB720919 OMW720919:OMX720919 OWS720919:OWT720919 PGO720919:PGP720919 PQK720919:PQL720919 QAG720919:QAH720919 QKC720919:QKD720919 QTY720919:QTZ720919 RDU720919:RDV720919 RNQ720919:RNR720919 RXM720919:RXN720919 SHI720919:SHJ720919 SRE720919:SRF720919 TBA720919:TBB720919 TKW720919:TKX720919 TUS720919:TUT720919 UEO720919:UEP720919 UOK720919:UOL720919 UYG720919:UYH720919 VIC720919:VID720919 VRY720919:VRZ720919 WBU720919:WBV720919 WLQ720919:WLR720919 WVM720919:WVN720919 E786455:F786455 JA786455:JB786455 SW786455:SX786455 ACS786455:ACT786455 AMO786455:AMP786455 AWK786455:AWL786455 BGG786455:BGH786455 BQC786455:BQD786455 BZY786455:BZZ786455 CJU786455:CJV786455 CTQ786455:CTR786455 DDM786455:DDN786455 DNI786455:DNJ786455 DXE786455:DXF786455 EHA786455:EHB786455 EQW786455:EQX786455 FAS786455:FAT786455 FKO786455:FKP786455 FUK786455:FUL786455 GEG786455:GEH786455 GOC786455:GOD786455 GXY786455:GXZ786455 HHU786455:HHV786455 HRQ786455:HRR786455 IBM786455:IBN786455 ILI786455:ILJ786455 IVE786455:IVF786455 JFA786455:JFB786455 JOW786455:JOX786455 JYS786455:JYT786455 KIO786455:KIP786455 KSK786455:KSL786455 LCG786455:LCH786455 LMC786455:LMD786455 LVY786455:LVZ786455 MFU786455:MFV786455 MPQ786455:MPR786455 MZM786455:MZN786455 NJI786455:NJJ786455 NTE786455:NTF786455 ODA786455:ODB786455 OMW786455:OMX786455 OWS786455:OWT786455 PGO786455:PGP786455 PQK786455:PQL786455 QAG786455:QAH786455 QKC786455:QKD786455 QTY786455:QTZ786455 RDU786455:RDV786455 RNQ786455:RNR786455 RXM786455:RXN786455 SHI786455:SHJ786455 SRE786455:SRF786455 TBA786455:TBB786455 TKW786455:TKX786455 TUS786455:TUT786455 UEO786455:UEP786455 UOK786455:UOL786455 UYG786455:UYH786455 VIC786455:VID786455 VRY786455:VRZ786455 WBU786455:WBV786455 WLQ786455:WLR786455 WVM786455:WVN786455 E851991:F851991 JA851991:JB851991 SW851991:SX851991 ACS851991:ACT851991 AMO851991:AMP851991 AWK851991:AWL851991 BGG851991:BGH851991 BQC851991:BQD851991 BZY851991:BZZ851991 CJU851991:CJV851991 CTQ851991:CTR851991 DDM851991:DDN851991 DNI851991:DNJ851991 DXE851991:DXF851991 EHA851991:EHB851991 EQW851991:EQX851991 FAS851991:FAT851991 FKO851991:FKP851991 FUK851991:FUL851991 GEG851991:GEH851991 GOC851991:GOD851991 GXY851991:GXZ851991 HHU851991:HHV851991 HRQ851991:HRR851991 IBM851991:IBN851991 ILI851991:ILJ851991 IVE851991:IVF851991 JFA851991:JFB851991 JOW851991:JOX851991 JYS851991:JYT851991 KIO851991:KIP851991 KSK851991:KSL851991 LCG851991:LCH851991 LMC851991:LMD851991 LVY851991:LVZ851991 MFU851991:MFV851991 MPQ851991:MPR851991 MZM851991:MZN851991 NJI851991:NJJ851991 NTE851991:NTF851991 ODA851991:ODB851991 OMW851991:OMX851991 OWS851991:OWT851991 PGO851991:PGP851991 PQK851991:PQL851991 QAG851991:QAH851991 QKC851991:QKD851991 QTY851991:QTZ851991 RDU851991:RDV851991 RNQ851991:RNR851991 RXM851991:RXN851991 SHI851991:SHJ851991 SRE851991:SRF851991 TBA851991:TBB851991 TKW851991:TKX851991 TUS851991:TUT851991 UEO851991:UEP851991 UOK851991:UOL851991 UYG851991:UYH851991 VIC851991:VID851991 VRY851991:VRZ851991 WBU851991:WBV851991 WLQ851991:WLR851991 WVM851991:WVN851991 E917527:F917527 JA917527:JB917527 SW917527:SX917527 ACS917527:ACT917527 AMO917527:AMP917527 AWK917527:AWL917527 BGG917527:BGH917527 BQC917527:BQD917527 BZY917527:BZZ917527 CJU917527:CJV917527 CTQ917527:CTR917527 DDM917527:DDN917527 DNI917527:DNJ917527 DXE917527:DXF917527 EHA917527:EHB917527 EQW917527:EQX917527 FAS917527:FAT917527 FKO917527:FKP917527 FUK917527:FUL917527 GEG917527:GEH917527 GOC917527:GOD917527 GXY917527:GXZ917527 HHU917527:HHV917527 HRQ917527:HRR917527 IBM917527:IBN917527 ILI917527:ILJ917527 IVE917527:IVF917527 JFA917527:JFB917527 JOW917527:JOX917527 JYS917527:JYT917527 KIO917527:KIP917527 KSK917527:KSL917527 LCG917527:LCH917527 LMC917527:LMD917527 LVY917527:LVZ917527 MFU917527:MFV917527 MPQ917527:MPR917527 MZM917527:MZN917527 NJI917527:NJJ917527 NTE917527:NTF917527 ODA917527:ODB917527 OMW917527:OMX917527 OWS917527:OWT917527 PGO917527:PGP917527 PQK917527:PQL917527 QAG917527:QAH917527 QKC917527:QKD917527 QTY917527:QTZ917527 RDU917527:RDV917527 RNQ917527:RNR917527 RXM917527:RXN917527 SHI917527:SHJ917527 SRE917527:SRF917527 TBA917527:TBB917527 TKW917527:TKX917527 TUS917527:TUT917527 UEO917527:UEP917527 UOK917527:UOL917527 UYG917527:UYH917527 VIC917527:VID917527 VRY917527:VRZ917527 WBU917527:WBV917527 WLQ917527:WLR917527 WVM917527:WVN917527 E983063:F983063 JA983063:JB983063 SW983063:SX983063 ACS983063:ACT983063 AMO983063:AMP983063 AWK983063:AWL983063 BGG983063:BGH983063 BQC983063:BQD983063 BZY983063:BZZ983063 CJU983063:CJV983063 CTQ983063:CTR983063 DDM983063:DDN983063 DNI983063:DNJ983063 DXE983063:DXF983063 EHA983063:EHB983063 EQW983063:EQX983063 FAS983063:FAT983063 FKO983063:FKP983063 FUK983063:FUL983063 GEG983063:GEH983063 GOC983063:GOD983063 GXY983063:GXZ983063 HHU983063:HHV983063 HRQ983063:HRR983063 IBM983063:IBN983063 ILI983063:ILJ983063 IVE983063:IVF983063 JFA983063:JFB983063 JOW983063:JOX983063 JYS983063:JYT983063 KIO983063:KIP983063 KSK983063:KSL983063 LCG983063:LCH983063 LMC983063:LMD983063 LVY983063:LVZ983063 MFU983063:MFV983063 MPQ983063:MPR983063 MZM983063:MZN983063 NJI983063:NJJ983063 NTE983063:NTF983063 ODA983063:ODB983063 OMW983063:OMX983063 OWS983063:OWT983063 PGO983063:PGP983063 PQK983063:PQL983063 QAG983063:QAH983063 QKC983063:QKD983063 QTY983063:QTZ983063 RDU983063:RDV983063 RNQ983063:RNR983063 RXM983063:RXN983063 SHI983063:SHJ983063 SRE983063:SRF983063 TBA983063:TBB983063 TKW983063:TKX983063 TUS983063:TUT983063 UEO983063:UEP983063 UOK983063:UOL983063 UYG983063:UYH983063 VIC983063:VID983063 VRY983063:VRZ983063 WBU983063:WBV983063 WLQ983063:WLR983063 WVM983063:WVN983063" xr:uid="{FB1BCF94-6B9E-4ADF-A197-CFBE7279AE04}">
      <formula1>$AG$23:$AG$26</formula1>
    </dataValidation>
    <dataValidation imeMode="off" allowBlank="1" showInputMessage="1" showErrorMessage="1" sqref="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xr:uid="{6A4509A9-23F0-406E-9071-068F3C3897B4}"/>
    <dataValidation imeMode="hiragana" allowBlank="1" showInputMessage="1" showErrorMessage="1" sqref="P9:AC12 JL9:JY12 TH9:TU12 ADD9:ADQ12 AMZ9:ANM12 AWV9:AXI12 BGR9:BHE12 BQN9:BRA12 CAJ9:CAW12 CKF9:CKS12 CUB9:CUO12 DDX9:DEK12 DNT9:DOG12 DXP9:DYC12 EHL9:EHY12 ERH9:ERU12 FBD9:FBQ12 FKZ9:FLM12 FUV9:FVI12 GER9:GFE12 GON9:GPA12 GYJ9:GYW12 HIF9:HIS12 HSB9:HSO12 IBX9:ICK12 ILT9:IMG12 IVP9:IWC12 JFL9:JFY12 JPH9:JPU12 JZD9:JZQ12 KIZ9:KJM12 KSV9:KTI12 LCR9:LDE12 LMN9:LNA12 LWJ9:LWW12 MGF9:MGS12 MQB9:MQO12 MZX9:NAK12 NJT9:NKG12 NTP9:NUC12 ODL9:ODY12 ONH9:ONU12 OXD9:OXQ12 PGZ9:PHM12 PQV9:PRI12 QAR9:QBE12 QKN9:QLA12 QUJ9:QUW12 REF9:RES12 ROB9:ROO12 RXX9:RYK12 SHT9:SIG12 SRP9:SSC12 TBL9:TBY12 TLH9:TLU12 TVD9:TVQ12 UEZ9:UFM12 UOV9:UPI12 UYR9:UZE12 VIN9:VJA12 VSJ9:VSW12 WCF9:WCS12 WMB9:WMO12 WVX9:WWK12 P65545:AC65548 JL65545:JY65548 TH65545:TU65548 ADD65545:ADQ65548 AMZ65545:ANM65548 AWV65545:AXI65548 BGR65545:BHE65548 BQN65545:BRA65548 CAJ65545:CAW65548 CKF65545:CKS65548 CUB65545:CUO65548 DDX65545:DEK65548 DNT65545:DOG65548 DXP65545:DYC65548 EHL65545:EHY65548 ERH65545:ERU65548 FBD65545:FBQ65548 FKZ65545:FLM65548 FUV65545:FVI65548 GER65545:GFE65548 GON65545:GPA65548 GYJ65545:GYW65548 HIF65545:HIS65548 HSB65545:HSO65548 IBX65545:ICK65548 ILT65545:IMG65548 IVP65545:IWC65548 JFL65545:JFY65548 JPH65545:JPU65548 JZD65545:JZQ65548 KIZ65545:KJM65548 KSV65545:KTI65548 LCR65545:LDE65548 LMN65545:LNA65548 LWJ65545:LWW65548 MGF65545:MGS65548 MQB65545:MQO65548 MZX65545:NAK65548 NJT65545:NKG65548 NTP65545:NUC65548 ODL65545:ODY65548 ONH65545:ONU65548 OXD65545:OXQ65548 PGZ65545:PHM65548 PQV65545:PRI65548 QAR65545:QBE65548 QKN65545:QLA65548 QUJ65545:QUW65548 REF65545:RES65548 ROB65545:ROO65548 RXX65545:RYK65548 SHT65545:SIG65548 SRP65545:SSC65548 TBL65545:TBY65548 TLH65545:TLU65548 TVD65545:TVQ65548 UEZ65545:UFM65548 UOV65545:UPI65548 UYR65545:UZE65548 VIN65545:VJA65548 VSJ65545:VSW65548 WCF65545:WCS65548 WMB65545:WMO65548 WVX65545:WWK65548 P131081:AC131084 JL131081:JY131084 TH131081:TU131084 ADD131081:ADQ131084 AMZ131081:ANM131084 AWV131081:AXI131084 BGR131081:BHE131084 BQN131081:BRA131084 CAJ131081:CAW131084 CKF131081:CKS131084 CUB131081:CUO131084 DDX131081:DEK131084 DNT131081:DOG131084 DXP131081:DYC131084 EHL131081:EHY131084 ERH131081:ERU131084 FBD131081:FBQ131084 FKZ131081:FLM131084 FUV131081:FVI131084 GER131081:GFE131084 GON131081:GPA131084 GYJ131081:GYW131084 HIF131081:HIS131084 HSB131081:HSO131084 IBX131081:ICK131084 ILT131081:IMG131084 IVP131081:IWC131084 JFL131081:JFY131084 JPH131081:JPU131084 JZD131081:JZQ131084 KIZ131081:KJM131084 KSV131081:KTI131084 LCR131081:LDE131084 LMN131081:LNA131084 LWJ131081:LWW131084 MGF131081:MGS131084 MQB131081:MQO131084 MZX131081:NAK131084 NJT131081:NKG131084 NTP131081:NUC131084 ODL131081:ODY131084 ONH131081:ONU131084 OXD131081:OXQ131084 PGZ131081:PHM131084 PQV131081:PRI131084 QAR131081:QBE131084 QKN131081:QLA131084 QUJ131081:QUW131084 REF131081:RES131084 ROB131081:ROO131084 RXX131081:RYK131084 SHT131081:SIG131084 SRP131081:SSC131084 TBL131081:TBY131084 TLH131081:TLU131084 TVD131081:TVQ131084 UEZ131081:UFM131084 UOV131081:UPI131084 UYR131081:UZE131084 VIN131081:VJA131084 VSJ131081:VSW131084 WCF131081:WCS131084 WMB131081:WMO131084 WVX131081:WWK131084 P196617:AC196620 JL196617:JY196620 TH196617:TU196620 ADD196617:ADQ196620 AMZ196617:ANM196620 AWV196617:AXI196620 BGR196617:BHE196620 BQN196617:BRA196620 CAJ196617:CAW196620 CKF196617:CKS196620 CUB196617:CUO196620 DDX196617:DEK196620 DNT196617:DOG196620 DXP196617:DYC196620 EHL196617:EHY196620 ERH196617:ERU196620 FBD196617:FBQ196620 FKZ196617:FLM196620 FUV196617:FVI196620 GER196617:GFE196620 GON196617:GPA196620 GYJ196617:GYW196620 HIF196617:HIS196620 HSB196617:HSO196620 IBX196617:ICK196620 ILT196617:IMG196620 IVP196617:IWC196620 JFL196617:JFY196620 JPH196617:JPU196620 JZD196617:JZQ196620 KIZ196617:KJM196620 KSV196617:KTI196620 LCR196617:LDE196620 LMN196617:LNA196620 LWJ196617:LWW196620 MGF196617:MGS196620 MQB196617:MQO196620 MZX196617:NAK196620 NJT196617:NKG196620 NTP196617:NUC196620 ODL196617:ODY196620 ONH196617:ONU196620 OXD196617:OXQ196620 PGZ196617:PHM196620 PQV196617:PRI196620 QAR196617:QBE196620 QKN196617:QLA196620 QUJ196617:QUW196620 REF196617:RES196620 ROB196617:ROO196620 RXX196617:RYK196620 SHT196617:SIG196620 SRP196617:SSC196620 TBL196617:TBY196620 TLH196617:TLU196620 TVD196617:TVQ196620 UEZ196617:UFM196620 UOV196617:UPI196620 UYR196617:UZE196620 VIN196617:VJA196620 VSJ196617:VSW196620 WCF196617:WCS196620 WMB196617:WMO196620 WVX196617:WWK196620 P262153:AC262156 JL262153:JY262156 TH262153:TU262156 ADD262153:ADQ262156 AMZ262153:ANM262156 AWV262153:AXI262156 BGR262153:BHE262156 BQN262153:BRA262156 CAJ262153:CAW262156 CKF262153:CKS262156 CUB262153:CUO262156 DDX262153:DEK262156 DNT262153:DOG262156 DXP262153:DYC262156 EHL262153:EHY262156 ERH262153:ERU262156 FBD262153:FBQ262156 FKZ262153:FLM262156 FUV262153:FVI262156 GER262153:GFE262156 GON262153:GPA262156 GYJ262153:GYW262156 HIF262153:HIS262156 HSB262153:HSO262156 IBX262153:ICK262156 ILT262153:IMG262156 IVP262153:IWC262156 JFL262153:JFY262156 JPH262153:JPU262156 JZD262153:JZQ262156 KIZ262153:KJM262156 KSV262153:KTI262156 LCR262153:LDE262156 LMN262153:LNA262156 LWJ262153:LWW262156 MGF262153:MGS262156 MQB262153:MQO262156 MZX262153:NAK262156 NJT262153:NKG262156 NTP262153:NUC262156 ODL262153:ODY262156 ONH262153:ONU262156 OXD262153:OXQ262156 PGZ262153:PHM262156 PQV262153:PRI262156 QAR262153:QBE262156 QKN262153:QLA262156 QUJ262153:QUW262156 REF262153:RES262156 ROB262153:ROO262156 RXX262153:RYK262156 SHT262153:SIG262156 SRP262153:SSC262156 TBL262153:TBY262156 TLH262153:TLU262156 TVD262153:TVQ262156 UEZ262153:UFM262156 UOV262153:UPI262156 UYR262153:UZE262156 VIN262153:VJA262156 VSJ262153:VSW262156 WCF262153:WCS262156 WMB262153:WMO262156 WVX262153:WWK262156 P327689:AC327692 JL327689:JY327692 TH327689:TU327692 ADD327689:ADQ327692 AMZ327689:ANM327692 AWV327689:AXI327692 BGR327689:BHE327692 BQN327689:BRA327692 CAJ327689:CAW327692 CKF327689:CKS327692 CUB327689:CUO327692 DDX327689:DEK327692 DNT327689:DOG327692 DXP327689:DYC327692 EHL327689:EHY327692 ERH327689:ERU327692 FBD327689:FBQ327692 FKZ327689:FLM327692 FUV327689:FVI327692 GER327689:GFE327692 GON327689:GPA327692 GYJ327689:GYW327692 HIF327689:HIS327692 HSB327689:HSO327692 IBX327689:ICK327692 ILT327689:IMG327692 IVP327689:IWC327692 JFL327689:JFY327692 JPH327689:JPU327692 JZD327689:JZQ327692 KIZ327689:KJM327692 KSV327689:KTI327692 LCR327689:LDE327692 LMN327689:LNA327692 LWJ327689:LWW327692 MGF327689:MGS327692 MQB327689:MQO327692 MZX327689:NAK327692 NJT327689:NKG327692 NTP327689:NUC327692 ODL327689:ODY327692 ONH327689:ONU327692 OXD327689:OXQ327692 PGZ327689:PHM327692 PQV327689:PRI327692 QAR327689:QBE327692 QKN327689:QLA327692 QUJ327689:QUW327692 REF327689:RES327692 ROB327689:ROO327692 RXX327689:RYK327692 SHT327689:SIG327692 SRP327689:SSC327692 TBL327689:TBY327692 TLH327689:TLU327692 TVD327689:TVQ327692 UEZ327689:UFM327692 UOV327689:UPI327692 UYR327689:UZE327692 VIN327689:VJA327692 VSJ327689:VSW327692 WCF327689:WCS327692 WMB327689:WMO327692 WVX327689:WWK327692 P393225:AC393228 JL393225:JY393228 TH393225:TU393228 ADD393225:ADQ393228 AMZ393225:ANM393228 AWV393225:AXI393228 BGR393225:BHE393228 BQN393225:BRA393228 CAJ393225:CAW393228 CKF393225:CKS393228 CUB393225:CUO393228 DDX393225:DEK393228 DNT393225:DOG393228 DXP393225:DYC393228 EHL393225:EHY393228 ERH393225:ERU393228 FBD393225:FBQ393228 FKZ393225:FLM393228 FUV393225:FVI393228 GER393225:GFE393228 GON393225:GPA393228 GYJ393225:GYW393228 HIF393225:HIS393228 HSB393225:HSO393228 IBX393225:ICK393228 ILT393225:IMG393228 IVP393225:IWC393228 JFL393225:JFY393228 JPH393225:JPU393228 JZD393225:JZQ393228 KIZ393225:KJM393228 KSV393225:KTI393228 LCR393225:LDE393228 LMN393225:LNA393228 LWJ393225:LWW393228 MGF393225:MGS393228 MQB393225:MQO393228 MZX393225:NAK393228 NJT393225:NKG393228 NTP393225:NUC393228 ODL393225:ODY393228 ONH393225:ONU393228 OXD393225:OXQ393228 PGZ393225:PHM393228 PQV393225:PRI393228 QAR393225:QBE393228 QKN393225:QLA393228 QUJ393225:QUW393228 REF393225:RES393228 ROB393225:ROO393228 RXX393225:RYK393228 SHT393225:SIG393228 SRP393225:SSC393228 TBL393225:TBY393228 TLH393225:TLU393228 TVD393225:TVQ393228 UEZ393225:UFM393228 UOV393225:UPI393228 UYR393225:UZE393228 VIN393225:VJA393228 VSJ393225:VSW393228 WCF393225:WCS393228 WMB393225:WMO393228 WVX393225:WWK393228 P458761:AC458764 JL458761:JY458764 TH458761:TU458764 ADD458761:ADQ458764 AMZ458761:ANM458764 AWV458761:AXI458764 BGR458761:BHE458764 BQN458761:BRA458764 CAJ458761:CAW458764 CKF458761:CKS458764 CUB458761:CUO458764 DDX458761:DEK458764 DNT458761:DOG458764 DXP458761:DYC458764 EHL458761:EHY458764 ERH458761:ERU458764 FBD458761:FBQ458764 FKZ458761:FLM458764 FUV458761:FVI458764 GER458761:GFE458764 GON458761:GPA458764 GYJ458761:GYW458764 HIF458761:HIS458764 HSB458761:HSO458764 IBX458761:ICK458764 ILT458761:IMG458764 IVP458761:IWC458764 JFL458761:JFY458764 JPH458761:JPU458764 JZD458761:JZQ458764 KIZ458761:KJM458764 KSV458761:KTI458764 LCR458761:LDE458764 LMN458761:LNA458764 LWJ458761:LWW458764 MGF458761:MGS458764 MQB458761:MQO458764 MZX458761:NAK458764 NJT458761:NKG458764 NTP458761:NUC458764 ODL458761:ODY458764 ONH458761:ONU458764 OXD458761:OXQ458764 PGZ458761:PHM458764 PQV458761:PRI458764 QAR458761:QBE458764 QKN458761:QLA458764 QUJ458761:QUW458764 REF458761:RES458764 ROB458761:ROO458764 RXX458761:RYK458764 SHT458761:SIG458764 SRP458761:SSC458764 TBL458761:TBY458764 TLH458761:TLU458764 TVD458761:TVQ458764 UEZ458761:UFM458764 UOV458761:UPI458764 UYR458761:UZE458764 VIN458761:VJA458764 VSJ458761:VSW458764 WCF458761:WCS458764 WMB458761:WMO458764 WVX458761:WWK458764 P524297:AC524300 JL524297:JY524300 TH524297:TU524300 ADD524297:ADQ524300 AMZ524297:ANM524300 AWV524297:AXI524300 BGR524297:BHE524300 BQN524297:BRA524300 CAJ524297:CAW524300 CKF524297:CKS524300 CUB524297:CUO524300 DDX524297:DEK524300 DNT524297:DOG524300 DXP524297:DYC524300 EHL524297:EHY524300 ERH524297:ERU524300 FBD524297:FBQ524300 FKZ524297:FLM524300 FUV524297:FVI524300 GER524297:GFE524300 GON524297:GPA524300 GYJ524297:GYW524300 HIF524297:HIS524300 HSB524297:HSO524300 IBX524297:ICK524300 ILT524297:IMG524300 IVP524297:IWC524300 JFL524297:JFY524300 JPH524297:JPU524300 JZD524297:JZQ524300 KIZ524297:KJM524300 KSV524297:KTI524300 LCR524297:LDE524300 LMN524297:LNA524300 LWJ524297:LWW524300 MGF524297:MGS524300 MQB524297:MQO524300 MZX524297:NAK524300 NJT524297:NKG524300 NTP524297:NUC524300 ODL524297:ODY524300 ONH524297:ONU524300 OXD524297:OXQ524300 PGZ524297:PHM524300 PQV524297:PRI524300 QAR524297:QBE524300 QKN524297:QLA524300 QUJ524297:QUW524300 REF524297:RES524300 ROB524297:ROO524300 RXX524297:RYK524300 SHT524297:SIG524300 SRP524297:SSC524300 TBL524297:TBY524300 TLH524297:TLU524300 TVD524297:TVQ524300 UEZ524297:UFM524300 UOV524297:UPI524300 UYR524297:UZE524300 VIN524297:VJA524300 VSJ524297:VSW524300 WCF524297:WCS524300 WMB524297:WMO524300 WVX524297:WWK524300 P589833:AC589836 JL589833:JY589836 TH589833:TU589836 ADD589833:ADQ589836 AMZ589833:ANM589836 AWV589833:AXI589836 BGR589833:BHE589836 BQN589833:BRA589836 CAJ589833:CAW589836 CKF589833:CKS589836 CUB589833:CUO589836 DDX589833:DEK589836 DNT589833:DOG589836 DXP589833:DYC589836 EHL589833:EHY589836 ERH589833:ERU589836 FBD589833:FBQ589836 FKZ589833:FLM589836 FUV589833:FVI589836 GER589833:GFE589836 GON589833:GPA589836 GYJ589833:GYW589836 HIF589833:HIS589836 HSB589833:HSO589836 IBX589833:ICK589836 ILT589833:IMG589836 IVP589833:IWC589836 JFL589833:JFY589836 JPH589833:JPU589836 JZD589833:JZQ589836 KIZ589833:KJM589836 KSV589833:KTI589836 LCR589833:LDE589836 LMN589833:LNA589836 LWJ589833:LWW589836 MGF589833:MGS589836 MQB589833:MQO589836 MZX589833:NAK589836 NJT589833:NKG589836 NTP589833:NUC589836 ODL589833:ODY589836 ONH589833:ONU589836 OXD589833:OXQ589836 PGZ589833:PHM589836 PQV589833:PRI589836 QAR589833:QBE589836 QKN589833:QLA589836 QUJ589833:QUW589836 REF589833:RES589836 ROB589833:ROO589836 RXX589833:RYK589836 SHT589833:SIG589836 SRP589833:SSC589836 TBL589833:TBY589836 TLH589833:TLU589836 TVD589833:TVQ589836 UEZ589833:UFM589836 UOV589833:UPI589836 UYR589833:UZE589836 VIN589833:VJA589836 VSJ589833:VSW589836 WCF589833:WCS589836 WMB589833:WMO589836 WVX589833:WWK589836 P655369:AC655372 JL655369:JY655372 TH655369:TU655372 ADD655369:ADQ655372 AMZ655369:ANM655372 AWV655369:AXI655372 BGR655369:BHE655372 BQN655369:BRA655372 CAJ655369:CAW655372 CKF655369:CKS655372 CUB655369:CUO655372 DDX655369:DEK655372 DNT655369:DOG655372 DXP655369:DYC655372 EHL655369:EHY655372 ERH655369:ERU655372 FBD655369:FBQ655372 FKZ655369:FLM655372 FUV655369:FVI655372 GER655369:GFE655372 GON655369:GPA655372 GYJ655369:GYW655372 HIF655369:HIS655372 HSB655369:HSO655372 IBX655369:ICK655372 ILT655369:IMG655372 IVP655369:IWC655372 JFL655369:JFY655372 JPH655369:JPU655372 JZD655369:JZQ655372 KIZ655369:KJM655372 KSV655369:KTI655372 LCR655369:LDE655372 LMN655369:LNA655372 LWJ655369:LWW655372 MGF655369:MGS655372 MQB655369:MQO655372 MZX655369:NAK655372 NJT655369:NKG655372 NTP655369:NUC655372 ODL655369:ODY655372 ONH655369:ONU655372 OXD655369:OXQ655372 PGZ655369:PHM655372 PQV655369:PRI655372 QAR655369:QBE655372 QKN655369:QLA655372 QUJ655369:QUW655372 REF655369:RES655372 ROB655369:ROO655372 RXX655369:RYK655372 SHT655369:SIG655372 SRP655369:SSC655372 TBL655369:TBY655372 TLH655369:TLU655372 TVD655369:TVQ655372 UEZ655369:UFM655372 UOV655369:UPI655372 UYR655369:UZE655372 VIN655369:VJA655372 VSJ655369:VSW655372 WCF655369:WCS655372 WMB655369:WMO655372 WVX655369:WWK655372 P720905:AC720908 JL720905:JY720908 TH720905:TU720908 ADD720905:ADQ720908 AMZ720905:ANM720908 AWV720905:AXI720908 BGR720905:BHE720908 BQN720905:BRA720908 CAJ720905:CAW720908 CKF720905:CKS720908 CUB720905:CUO720908 DDX720905:DEK720908 DNT720905:DOG720908 DXP720905:DYC720908 EHL720905:EHY720908 ERH720905:ERU720908 FBD720905:FBQ720908 FKZ720905:FLM720908 FUV720905:FVI720908 GER720905:GFE720908 GON720905:GPA720908 GYJ720905:GYW720908 HIF720905:HIS720908 HSB720905:HSO720908 IBX720905:ICK720908 ILT720905:IMG720908 IVP720905:IWC720908 JFL720905:JFY720908 JPH720905:JPU720908 JZD720905:JZQ720908 KIZ720905:KJM720908 KSV720905:KTI720908 LCR720905:LDE720908 LMN720905:LNA720908 LWJ720905:LWW720908 MGF720905:MGS720908 MQB720905:MQO720908 MZX720905:NAK720908 NJT720905:NKG720908 NTP720905:NUC720908 ODL720905:ODY720908 ONH720905:ONU720908 OXD720905:OXQ720908 PGZ720905:PHM720908 PQV720905:PRI720908 QAR720905:QBE720908 QKN720905:QLA720908 QUJ720905:QUW720908 REF720905:RES720908 ROB720905:ROO720908 RXX720905:RYK720908 SHT720905:SIG720908 SRP720905:SSC720908 TBL720905:TBY720908 TLH720905:TLU720908 TVD720905:TVQ720908 UEZ720905:UFM720908 UOV720905:UPI720908 UYR720905:UZE720908 VIN720905:VJA720908 VSJ720905:VSW720908 WCF720905:WCS720908 WMB720905:WMO720908 WVX720905:WWK720908 P786441:AC786444 JL786441:JY786444 TH786441:TU786444 ADD786441:ADQ786444 AMZ786441:ANM786444 AWV786441:AXI786444 BGR786441:BHE786444 BQN786441:BRA786444 CAJ786441:CAW786444 CKF786441:CKS786444 CUB786441:CUO786444 DDX786441:DEK786444 DNT786441:DOG786444 DXP786441:DYC786444 EHL786441:EHY786444 ERH786441:ERU786444 FBD786441:FBQ786444 FKZ786441:FLM786444 FUV786441:FVI786444 GER786441:GFE786444 GON786441:GPA786444 GYJ786441:GYW786444 HIF786441:HIS786444 HSB786441:HSO786444 IBX786441:ICK786444 ILT786441:IMG786444 IVP786441:IWC786444 JFL786441:JFY786444 JPH786441:JPU786444 JZD786441:JZQ786444 KIZ786441:KJM786444 KSV786441:KTI786444 LCR786441:LDE786444 LMN786441:LNA786444 LWJ786441:LWW786444 MGF786441:MGS786444 MQB786441:MQO786444 MZX786441:NAK786444 NJT786441:NKG786444 NTP786441:NUC786444 ODL786441:ODY786444 ONH786441:ONU786444 OXD786441:OXQ786444 PGZ786441:PHM786444 PQV786441:PRI786444 QAR786441:QBE786444 QKN786441:QLA786444 QUJ786441:QUW786444 REF786441:RES786444 ROB786441:ROO786444 RXX786441:RYK786444 SHT786441:SIG786444 SRP786441:SSC786444 TBL786441:TBY786444 TLH786441:TLU786444 TVD786441:TVQ786444 UEZ786441:UFM786444 UOV786441:UPI786444 UYR786441:UZE786444 VIN786441:VJA786444 VSJ786441:VSW786444 WCF786441:WCS786444 WMB786441:WMO786444 WVX786441:WWK786444 P851977:AC851980 JL851977:JY851980 TH851977:TU851980 ADD851977:ADQ851980 AMZ851977:ANM851980 AWV851977:AXI851980 BGR851977:BHE851980 BQN851977:BRA851980 CAJ851977:CAW851980 CKF851977:CKS851980 CUB851977:CUO851980 DDX851977:DEK851980 DNT851977:DOG851980 DXP851977:DYC851980 EHL851977:EHY851980 ERH851977:ERU851980 FBD851977:FBQ851980 FKZ851977:FLM851980 FUV851977:FVI851980 GER851977:GFE851980 GON851977:GPA851980 GYJ851977:GYW851980 HIF851977:HIS851980 HSB851977:HSO851980 IBX851977:ICK851980 ILT851977:IMG851980 IVP851977:IWC851980 JFL851977:JFY851980 JPH851977:JPU851980 JZD851977:JZQ851980 KIZ851977:KJM851980 KSV851977:KTI851980 LCR851977:LDE851980 LMN851977:LNA851980 LWJ851977:LWW851980 MGF851977:MGS851980 MQB851977:MQO851980 MZX851977:NAK851980 NJT851977:NKG851980 NTP851977:NUC851980 ODL851977:ODY851980 ONH851977:ONU851980 OXD851977:OXQ851980 PGZ851977:PHM851980 PQV851977:PRI851980 QAR851977:QBE851980 QKN851977:QLA851980 QUJ851977:QUW851980 REF851977:RES851980 ROB851977:ROO851980 RXX851977:RYK851980 SHT851977:SIG851980 SRP851977:SSC851980 TBL851977:TBY851980 TLH851977:TLU851980 TVD851977:TVQ851980 UEZ851977:UFM851980 UOV851977:UPI851980 UYR851977:UZE851980 VIN851977:VJA851980 VSJ851977:VSW851980 WCF851977:WCS851980 WMB851977:WMO851980 WVX851977:WWK851980 P917513:AC917516 JL917513:JY917516 TH917513:TU917516 ADD917513:ADQ917516 AMZ917513:ANM917516 AWV917513:AXI917516 BGR917513:BHE917516 BQN917513:BRA917516 CAJ917513:CAW917516 CKF917513:CKS917516 CUB917513:CUO917516 DDX917513:DEK917516 DNT917513:DOG917516 DXP917513:DYC917516 EHL917513:EHY917516 ERH917513:ERU917516 FBD917513:FBQ917516 FKZ917513:FLM917516 FUV917513:FVI917516 GER917513:GFE917516 GON917513:GPA917516 GYJ917513:GYW917516 HIF917513:HIS917516 HSB917513:HSO917516 IBX917513:ICK917516 ILT917513:IMG917516 IVP917513:IWC917516 JFL917513:JFY917516 JPH917513:JPU917516 JZD917513:JZQ917516 KIZ917513:KJM917516 KSV917513:KTI917516 LCR917513:LDE917516 LMN917513:LNA917516 LWJ917513:LWW917516 MGF917513:MGS917516 MQB917513:MQO917516 MZX917513:NAK917516 NJT917513:NKG917516 NTP917513:NUC917516 ODL917513:ODY917516 ONH917513:ONU917516 OXD917513:OXQ917516 PGZ917513:PHM917516 PQV917513:PRI917516 QAR917513:QBE917516 QKN917513:QLA917516 QUJ917513:QUW917516 REF917513:RES917516 ROB917513:ROO917516 RXX917513:RYK917516 SHT917513:SIG917516 SRP917513:SSC917516 TBL917513:TBY917516 TLH917513:TLU917516 TVD917513:TVQ917516 UEZ917513:UFM917516 UOV917513:UPI917516 UYR917513:UZE917516 VIN917513:VJA917516 VSJ917513:VSW917516 WCF917513:WCS917516 WMB917513:WMO917516 WVX917513:WWK917516 P983049:AC983052 JL983049:JY983052 TH983049:TU983052 ADD983049:ADQ983052 AMZ983049:ANM983052 AWV983049:AXI983052 BGR983049:BHE983052 BQN983049:BRA983052 CAJ983049:CAW983052 CKF983049:CKS983052 CUB983049:CUO983052 DDX983049:DEK983052 DNT983049:DOG983052 DXP983049:DYC983052 EHL983049:EHY983052 ERH983049:ERU983052 FBD983049:FBQ983052 FKZ983049:FLM983052 FUV983049:FVI983052 GER983049:GFE983052 GON983049:GPA983052 GYJ983049:GYW983052 HIF983049:HIS983052 HSB983049:HSO983052 IBX983049:ICK983052 ILT983049:IMG983052 IVP983049:IWC983052 JFL983049:JFY983052 JPH983049:JPU983052 JZD983049:JZQ983052 KIZ983049:KJM983052 KSV983049:KTI983052 LCR983049:LDE983052 LMN983049:LNA983052 LWJ983049:LWW983052 MGF983049:MGS983052 MQB983049:MQO983052 MZX983049:NAK983052 NJT983049:NKG983052 NTP983049:NUC983052 ODL983049:ODY983052 ONH983049:ONU983052 OXD983049:OXQ983052 PGZ983049:PHM983052 PQV983049:PRI983052 QAR983049:QBE983052 QKN983049:QLA983052 QUJ983049:QUW983052 REF983049:RES983052 ROB983049:ROO983052 RXX983049:RYK983052 SHT983049:SIG983052 SRP983049:SSC983052 TBL983049:TBY983052 TLH983049:TLU983052 TVD983049:TVQ983052 UEZ983049:UFM983052 UOV983049:UPI983052 UYR983049:UZE983052 VIN983049:VJA983052 VSJ983049:VSW983052 WCF983049:WCS983052 WMB983049:WMO983052 WVX983049:WWK983052 P13:Z14 JL13:JV14 TH13:TR14 ADD13:ADN14 AMZ13:ANJ14 AWV13:AXF14 BGR13:BHB14 BQN13:BQX14 CAJ13:CAT14 CKF13:CKP14 CUB13:CUL14 DDX13:DEH14 DNT13:DOD14 DXP13:DXZ14 EHL13:EHV14 ERH13:ERR14 FBD13:FBN14 FKZ13:FLJ14 FUV13:FVF14 GER13:GFB14 GON13:GOX14 GYJ13:GYT14 HIF13:HIP14 HSB13:HSL14 IBX13:ICH14 ILT13:IMD14 IVP13:IVZ14 JFL13:JFV14 JPH13:JPR14 JZD13:JZN14 KIZ13:KJJ14 KSV13:KTF14 LCR13:LDB14 LMN13:LMX14 LWJ13:LWT14 MGF13:MGP14 MQB13:MQL14 MZX13:NAH14 NJT13:NKD14 NTP13:NTZ14 ODL13:ODV14 ONH13:ONR14 OXD13:OXN14 PGZ13:PHJ14 PQV13:PRF14 QAR13:QBB14 QKN13:QKX14 QUJ13:QUT14 REF13:REP14 ROB13:ROL14 RXX13:RYH14 SHT13:SID14 SRP13:SRZ14 TBL13:TBV14 TLH13:TLR14 TVD13:TVN14 UEZ13:UFJ14 UOV13:UPF14 UYR13:UZB14 VIN13:VIX14 VSJ13:VST14 WCF13:WCP14 WMB13:WML14 WVX13:WWH14 P65549:Z65550 JL65549:JV65550 TH65549:TR65550 ADD65549:ADN65550 AMZ65549:ANJ65550 AWV65549:AXF65550 BGR65549:BHB65550 BQN65549:BQX65550 CAJ65549:CAT65550 CKF65549:CKP65550 CUB65549:CUL65550 DDX65549:DEH65550 DNT65549:DOD65550 DXP65549:DXZ65550 EHL65549:EHV65550 ERH65549:ERR65550 FBD65549:FBN65550 FKZ65549:FLJ65550 FUV65549:FVF65550 GER65549:GFB65550 GON65549:GOX65550 GYJ65549:GYT65550 HIF65549:HIP65550 HSB65549:HSL65550 IBX65549:ICH65550 ILT65549:IMD65550 IVP65549:IVZ65550 JFL65549:JFV65550 JPH65549:JPR65550 JZD65549:JZN65550 KIZ65549:KJJ65550 KSV65549:KTF65550 LCR65549:LDB65550 LMN65549:LMX65550 LWJ65549:LWT65550 MGF65549:MGP65550 MQB65549:MQL65550 MZX65549:NAH65550 NJT65549:NKD65550 NTP65549:NTZ65550 ODL65549:ODV65550 ONH65549:ONR65550 OXD65549:OXN65550 PGZ65549:PHJ65550 PQV65549:PRF65550 QAR65549:QBB65550 QKN65549:QKX65550 QUJ65549:QUT65550 REF65549:REP65550 ROB65549:ROL65550 RXX65549:RYH65550 SHT65549:SID65550 SRP65549:SRZ65550 TBL65549:TBV65550 TLH65549:TLR65550 TVD65549:TVN65550 UEZ65549:UFJ65550 UOV65549:UPF65550 UYR65549:UZB65550 VIN65549:VIX65550 VSJ65549:VST65550 WCF65549:WCP65550 WMB65549:WML65550 WVX65549:WWH65550 P131085:Z131086 JL131085:JV131086 TH131085:TR131086 ADD131085:ADN131086 AMZ131085:ANJ131086 AWV131085:AXF131086 BGR131085:BHB131086 BQN131085:BQX131086 CAJ131085:CAT131086 CKF131085:CKP131086 CUB131085:CUL131086 DDX131085:DEH131086 DNT131085:DOD131086 DXP131085:DXZ131086 EHL131085:EHV131086 ERH131085:ERR131086 FBD131085:FBN131086 FKZ131085:FLJ131086 FUV131085:FVF131086 GER131085:GFB131086 GON131085:GOX131086 GYJ131085:GYT131086 HIF131085:HIP131086 HSB131085:HSL131086 IBX131085:ICH131086 ILT131085:IMD131086 IVP131085:IVZ131086 JFL131085:JFV131086 JPH131085:JPR131086 JZD131085:JZN131086 KIZ131085:KJJ131086 KSV131085:KTF131086 LCR131085:LDB131086 LMN131085:LMX131086 LWJ131085:LWT131086 MGF131085:MGP131086 MQB131085:MQL131086 MZX131085:NAH131086 NJT131085:NKD131086 NTP131085:NTZ131086 ODL131085:ODV131086 ONH131085:ONR131086 OXD131085:OXN131086 PGZ131085:PHJ131086 PQV131085:PRF131086 QAR131085:QBB131086 QKN131085:QKX131086 QUJ131085:QUT131086 REF131085:REP131086 ROB131085:ROL131086 RXX131085:RYH131086 SHT131085:SID131086 SRP131085:SRZ131086 TBL131085:TBV131086 TLH131085:TLR131086 TVD131085:TVN131086 UEZ131085:UFJ131086 UOV131085:UPF131086 UYR131085:UZB131086 VIN131085:VIX131086 VSJ131085:VST131086 WCF131085:WCP131086 WMB131085:WML131086 WVX131085:WWH131086 P196621:Z196622 JL196621:JV196622 TH196621:TR196622 ADD196621:ADN196622 AMZ196621:ANJ196622 AWV196621:AXF196622 BGR196621:BHB196622 BQN196621:BQX196622 CAJ196621:CAT196622 CKF196621:CKP196622 CUB196621:CUL196622 DDX196621:DEH196622 DNT196621:DOD196622 DXP196621:DXZ196622 EHL196621:EHV196622 ERH196621:ERR196622 FBD196621:FBN196622 FKZ196621:FLJ196622 FUV196621:FVF196622 GER196621:GFB196622 GON196621:GOX196622 GYJ196621:GYT196622 HIF196621:HIP196622 HSB196621:HSL196622 IBX196621:ICH196622 ILT196621:IMD196622 IVP196621:IVZ196622 JFL196621:JFV196622 JPH196621:JPR196622 JZD196621:JZN196622 KIZ196621:KJJ196622 KSV196621:KTF196622 LCR196621:LDB196622 LMN196621:LMX196622 LWJ196621:LWT196622 MGF196621:MGP196622 MQB196621:MQL196622 MZX196621:NAH196622 NJT196621:NKD196622 NTP196621:NTZ196622 ODL196621:ODV196622 ONH196621:ONR196622 OXD196621:OXN196622 PGZ196621:PHJ196622 PQV196621:PRF196622 QAR196621:QBB196622 QKN196621:QKX196622 QUJ196621:QUT196622 REF196621:REP196622 ROB196621:ROL196622 RXX196621:RYH196622 SHT196621:SID196622 SRP196621:SRZ196622 TBL196621:TBV196622 TLH196621:TLR196622 TVD196621:TVN196622 UEZ196621:UFJ196622 UOV196621:UPF196622 UYR196621:UZB196622 VIN196621:VIX196622 VSJ196621:VST196622 WCF196621:WCP196622 WMB196621:WML196622 WVX196621:WWH196622 P262157:Z262158 JL262157:JV262158 TH262157:TR262158 ADD262157:ADN262158 AMZ262157:ANJ262158 AWV262157:AXF262158 BGR262157:BHB262158 BQN262157:BQX262158 CAJ262157:CAT262158 CKF262157:CKP262158 CUB262157:CUL262158 DDX262157:DEH262158 DNT262157:DOD262158 DXP262157:DXZ262158 EHL262157:EHV262158 ERH262157:ERR262158 FBD262157:FBN262158 FKZ262157:FLJ262158 FUV262157:FVF262158 GER262157:GFB262158 GON262157:GOX262158 GYJ262157:GYT262158 HIF262157:HIP262158 HSB262157:HSL262158 IBX262157:ICH262158 ILT262157:IMD262158 IVP262157:IVZ262158 JFL262157:JFV262158 JPH262157:JPR262158 JZD262157:JZN262158 KIZ262157:KJJ262158 KSV262157:KTF262158 LCR262157:LDB262158 LMN262157:LMX262158 LWJ262157:LWT262158 MGF262157:MGP262158 MQB262157:MQL262158 MZX262157:NAH262158 NJT262157:NKD262158 NTP262157:NTZ262158 ODL262157:ODV262158 ONH262157:ONR262158 OXD262157:OXN262158 PGZ262157:PHJ262158 PQV262157:PRF262158 QAR262157:QBB262158 QKN262157:QKX262158 QUJ262157:QUT262158 REF262157:REP262158 ROB262157:ROL262158 RXX262157:RYH262158 SHT262157:SID262158 SRP262157:SRZ262158 TBL262157:TBV262158 TLH262157:TLR262158 TVD262157:TVN262158 UEZ262157:UFJ262158 UOV262157:UPF262158 UYR262157:UZB262158 VIN262157:VIX262158 VSJ262157:VST262158 WCF262157:WCP262158 WMB262157:WML262158 WVX262157:WWH262158 P327693:Z327694 JL327693:JV327694 TH327693:TR327694 ADD327693:ADN327694 AMZ327693:ANJ327694 AWV327693:AXF327694 BGR327693:BHB327694 BQN327693:BQX327694 CAJ327693:CAT327694 CKF327693:CKP327694 CUB327693:CUL327694 DDX327693:DEH327694 DNT327693:DOD327694 DXP327693:DXZ327694 EHL327693:EHV327694 ERH327693:ERR327694 FBD327693:FBN327694 FKZ327693:FLJ327694 FUV327693:FVF327694 GER327693:GFB327694 GON327693:GOX327694 GYJ327693:GYT327694 HIF327693:HIP327694 HSB327693:HSL327694 IBX327693:ICH327694 ILT327693:IMD327694 IVP327693:IVZ327694 JFL327693:JFV327694 JPH327693:JPR327694 JZD327693:JZN327694 KIZ327693:KJJ327694 KSV327693:KTF327694 LCR327693:LDB327694 LMN327693:LMX327694 LWJ327693:LWT327694 MGF327693:MGP327694 MQB327693:MQL327694 MZX327693:NAH327694 NJT327693:NKD327694 NTP327693:NTZ327694 ODL327693:ODV327694 ONH327693:ONR327694 OXD327693:OXN327694 PGZ327693:PHJ327694 PQV327693:PRF327694 QAR327693:QBB327694 QKN327693:QKX327694 QUJ327693:QUT327694 REF327693:REP327694 ROB327693:ROL327694 RXX327693:RYH327694 SHT327693:SID327694 SRP327693:SRZ327694 TBL327693:TBV327694 TLH327693:TLR327694 TVD327693:TVN327694 UEZ327693:UFJ327694 UOV327693:UPF327694 UYR327693:UZB327694 VIN327693:VIX327694 VSJ327693:VST327694 WCF327693:WCP327694 WMB327693:WML327694 WVX327693:WWH327694 P393229:Z393230 JL393229:JV393230 TH393229:TR393230 ADD393229:ADN393230 AMZ393229:ANJ393230 AWV393229:AXF393230 BGR393229:BHB393230 BQN393229:BQX393230 CAJ393229:CAT393230 CKF393229:CKP393230 CUB393229:CUL393230 DDX393229:DEH393230 DNT393229:DOD393230 DXP393229:DXZ393230 EHL393229:EHV393230 ERH393229:ERR393230 FBD393229:FBN393230 FKZ393229:FLJ393230 FUV393229:FVF393230 GER393229:GFB393230 GON393229:GOX393230 GYJ393229:GYT393230 HIF393229:HIP393230 HSB393229:HSL393230 IBX393229:ICH393230 ILT393229:IMD393230 IVP393229:IVZ393230 JFL393229:JFV393230 JPH393229:JPR393230 JZD393229:JZN393230 KIZ393229:KJJ393230 KSV393229:KTF393230 LCR393229:LDB393230 LMN393229:LMX393230 LWJ393229:LWT393230 MGF393229:MGP393230 MQB393229:MQL393230 MZX393229:NAH393230 NJT393229:NKD393230 NTP393229:NTZ393230 ODL393229:ODV393230 ONH393229:ONR393230 OXD393229:OXN393230 PGZ393229:PHJ393230 PQV393229:PRF393230 QAR393229:QBB393230 QKN393229:QKX393230 QUJ393229:QUT393230 REF393229:REP393230 ROB393229:ROL393230 RXX393229:RYH393230 SHT393229:SID393230 SRP393229:SRZ393230 TBL393229:TBV393230 TLH393229:TLR393230 TVD393229:TVN393230 UEZ393229:UFJ393230 UOV393229:UPF393230 UYR393229:UZB393230 VIN393229:VIX393230 VSJ393229:VST393230 WCF393229:WCP393230 WMB393229:WML393230 WVX393229:WWH393230 P458765:Z458766 JL458765:JV458766 TH458765:TR458766 ADD458765:ADN458766 AMZ458765:ANJ458766 AWV458765:AXF458766 BGR458765:BHB458766 BQN458765:BQX458766 CAJ458765:CAT458766 CKF458765:CKP458766 CUB458765:CUL458766 DDX458765:DEH458766 DNT458765:DOD458766 DXP458765:DXZ458766 EHL458765:EHV458766 ERH458765:ERR458766 FBD458765:FBN458766 FKZ458765:FLJ458766 FUV458765:FVF458766 GER458765:GFB458766 GON458765:GOX458766 GYJ458765:GYT458766 HIF458765:HIP458766 HSB458765:HSL458766 IBX458765:ICH458766 ILT458765:IMD458766 IVP458765:IVZ458766 JFL458765:JFV458766 JPH458765:JPR458766 JZD458765:JZN458766 KIZ458765:KJJ458766 KSV458765:KTF458766 LCR458765:LDB458766 LMN458765:LMX458766 LWJ458765:LWT458766 MGF458765:MGP458766 MQB458765:MQL458766 MZX458765:NAH458766 NJT458765:NKD458766 NTP458765:NTZ458766 ODL458765:ODV458766 ONH458765:ONR458766 OXD458765:OXN458766 PGZ458765:PHJ458766 PQV458765:PRF458766 QAR458765:QBB458766 QKN458765:QKX458766 QUJ458765:QUT458766 REF458765:REP458766 ROB458765:ROL458766 RXX458765:RYH458766 SHT458765:SID458766 SRP458765:SRZ458766 TBL458765:TBV458766 TLH458765:TLR458766 TVD458765:TVN458766 UEZ458765:UFJ458766 UOV458765:UPF458766 UYR458765:UZB458766 VIN458765:VIX458766 VSJ458765:VST458766 WCF458765:WCP458766 WMB458765:WML458766 WVX458765:WWH458766 P524301:Z524302 JL524301:JV524302 TH524301:TR524302 ADD524301:ADN524302 AMZ524301:ANJ524302 AWV524301:AXF524302 BGR524301:BHB524302 BQN524301:BQX524302 CAJ524301:CAT524302 CKF524301:CKP524302 CUB524301:CUL524302 DDX524301:DEH524302 DNT524301:DOD524302 DXP524301:DXZ524302 EHL524301:EHV524302 ERH524301:ERR524302 FBD524301:FBN524302 FKZ524301:FLJ524302 FUV524301:FVF524302 GER524301:GFB524302 GON524301:GOX524302 GYJ524301:GYT524302 HIF524301:HIP524302 HSB524301:HSL524302 IBX524301:ICH524302 ILT524301:IMD524302 IVP524301:IVZ524302 JFL524301:JFV524302 JPH524301:JPR524302 JZD524301:JZN524302 KIZ524301:KJJ524302 KSV524301:KTF524302 LCR524301:LDB524302 LMN524301:LMX524302 LWJ524301:LWT524302 MGF524301:MGP524302 MQB524301:MQL524302 MZX524301:NAH524302 NJT524301:NKD524302 NTP524301:NTZ524302 ODL524301:ODV524302 ONH524301:ONR524302 OXD524301:OXN524302 PGZ524301:PHJ524302 PQV524301:PRF524302 QAR524301:QBB524302 QKN524301:QKX524302 QUJ524301:QUT524302 REF524301:REP524302 ROB524301:ROL524302 RXX524301:RYH524302 SHT524301:SID524302 SRP524301:SRZ524302 TBL524301:TBV524302 TLH524301:TLR524302 TVD524301:TVN524302 UEZ524301:UFJ524302 UOV524301:UPF524302 UYR524301:UZB524302 VIN524301:VIX524302 VSJ524301:VST524302 WCF524301:WCP524302 WMB524301:WML524302 WVX524301:WWH524302 P589837:Z589838 JL589837:JV589838 TH589837:TR589838 ADD589837:ADN589838 AMZ589837:ANJ589838 AWV589837:AXF589838 BGR589837:BHB589838 BQN589837:BQX589838 CAJ589837:CAT589838 CKF589837:CKP589838 CUB589837:CUL589838 DDX589837:DEH589838 DNT589837:DOD589838 DXP589837:DXZ589838 EHL589837:EHV589838 ERH589837:ERR589838 FBD589837:FBN589838 FKZ589837:FLJ589838 FUV589837:FVF589838 GER589837:GFB589838 GON589837:GOX589838 GYJ589837:GYT589838 HIF589837:HIP589838 HSB589837:HSL589838 IBX589837:ICH589838 ILT589837:IMD589838 IVP589837:IVZ589838 JFL589837:JFV589838 JPH589837:JPR589838 JZD589837:JZN589838 KIZ589837:KJJ589838 KSV589837:KTF589838 LCR589837:LDB589838 LMN589837:LMX589838 LWJ589837:LWT589838 MGF589837:MGP589838 MQB589837:MQL589838 MZX589837:NAH589838 NJT589837:NKD589838 NTP589837:NTZ589838 ODL589837:ODV589838 ONH589837:ONR589838 OXD589837:OXN589838 PGZ589837:PHJ589838 PQV589837:PRF589838 QAR589837:QBB589838 QKN589837:QKX589838 QUJ589837:QUT589838 REF589837:REP589838 ROB589837:ROL589838 RXX589837:RYH589838 SHT589837:SID589838 SRP589837:SRZ589838 TBL589837:TBV589838 TLH589837:TLR589838 TVD589837:TVN589838 UEZ589837:UFJ589838 UOV589837:UPF589838 UYR589837:UZB589838 VIN589837:VIX589838 VSJ589837:VST589838 WCF589837:WCP589838 WMB589837:WML589838 WVX589837:WWH589838 P655373:Z655374 JL655373:JV655374 TH655373:TR655374 ADD655373:ADN655374 AMZ655373:ANJ655374 AWV655373:AXF655374 BGR655373:BHB655374 BQN655373:BQX655374 CAJ655373:CAT655374 CKF655373:CKP655374 CUB655373:CUL655374 DDX655373:DEH655374 DNT655373:DOD655374 DXP655373:DXZ655374 EHL655373:EHV655374 ERH655373:ERR655374 FBD655373:FBN655374 FKZ655373:FLJ655374 FUV655373:FVF655374 GER655373:GFB655374 GON655373:GOX655374 GYJ655373:GYT655374 HIF655373:HIP655374 HSB655373:HSL655374 IBX655373:ICH655374 ILT655373:IMD655374 IVP655373:IVZ655374 JFL655373:JFV655374 JPH655373:JPR655374 JZD655373:JZN655374 KIZ655373:KJJ655374 KSV655373:KTF655374 LCR655373:LDB655374 LMN655373:LMX655374 LWJ655373:LWT655374 MGF655373:MGP655374 MQB655373:MQL655374 MZX655373:NAH655374 NJT655373:NKD655374 NTP655373:NTZ655374 ODL655373:ODV655374 ONH655373:ONR655374 OXD655373:OXN655374 PGZ655373:PHJ655374 PQV655373:PRF655374 QAR655373:QBB655374 QKN655373:QKX655374 QUJ655373:QUT655374 REF655373:REP655374 ROB655373:ROL655374 RXX655373:RYH655374 SHT655373:SID655374 SRP655373:SRZ655374 TBL655373:TBV655374 TLH655373:TLR655374 TVD655373:TVN655374 UEZ655373:UFJ655374 UOV655373:UPF655374 UYR655373:UZB655374 VIN655373:VIX655374 VSJ655373:VST655374 WCF655373:WCP655374 WMB655373:WML655374 WVX655373:WWH655374 P720909:Z720910 JL720909:JV720910 TH720909:TR720910 ADD720909:ADN720910 AMZ720909:ANJ720910 AWV720909:AXF720910 BGR720909:BHB720910 BQN720909:BQX720910 CAJ720909:CAT720910 CKF720909:CKP720910 CUB720909:CUL720910 DDX720909:DEH720910 DNT720909:DOD720910 DXP720909:DXZ720910 EHL720909:EHV720910 ERH720909:ERR720910 FBD720909:FBN720910 FKZ720909:FLJ720910 FUV720909:FVF720910 GER720909:GFB720910 GON720909:GOX720910 GYJ720909:GYT720910 HIF720909:HIP720910 HSB720909:HSL720910 IBX720909:ICH720910 ILT720909:IMD720910 IVP720909:IVZ720910 JFL720909:JFV720910 JPH720909:JPR720910 JZD720909:JZN720910 KIZ720909:KJJ720910 KSV720909:KTF720910 LCR720909:LDB720910 LMN720909:LMX720910 LWJ720909:LWT720910 MGF720909:MGP720910 MQB720909:MQL720910 MZX720909:NAH720910 NJT720909:NKD720910 NTP720909:NTZ720910 ODL720909:ODV720910 ONH720909:ONR720910 OXD720909:OXN720910 PGZ720909:PHJ720910 PQV720909:PRF720910 QAR720909:QBB720910 QKN720909:QKX720910 QUJ720909:QUT720910 REF720909:REP720910 ROB720909:ROL720910 RXX720909:RYH720910 SHT720909:SID720910 SRP720909:SRZ720910 TBL720909:TBV720910 TLH720909:TLR720910 TVD720909:TVN720910 UEZ720909:UFJ720910 UOV720909:UPF720910 UYR720909:UZB720910 VIN720909:VIX720910 VSJ720909:VST720910 WCF720909:WCP720910 WMB720909:WML720910 WVX720909:WWH720910 P786445:Z786446 JL786445:JV786446 TH786445:TR786446 ADD786445:ADN786446 AMZ786445:ANJ786446 AWV786445:AXF786446 BGR786445:BHB786446 BQN786445:BQX786446 CAJ786445:CAT786446 CKF786445:CKP786446 CUB786445:CUL786446 DDX786445:DEH786446 DNT786445:DOD786446 DXP786445:DXZ786446 EHL786445:EHV786446 ERH786445:ERR786446 FBD786445:FBN786446 FKZ786445:FLJ786446 FUV786445:FVF786446 GER786445:GFB786446 GON786445:GOX786446 GYJ786445:GYT786446 HIF786445:HIP786446 HSB786445:HSL786446 IBX786445:ICH786446 ILT786445:IMD786446 IVP786445:IVZ786446 JFL786445:JFV786446 JPH786445:JPR786446 JZD786445:JZN786446 KIZ786445:KJJ786446 KSV786445:KTF786446 LCR786445:LDB786446 LMN786445:LMX786446 LWJ786445:LWT786446 MGF786445:MGP786446 MQB786445:MQL786446 MZX786445:NAH786446 NJT786445:NKD786446 NTP786445:NTZ786446 ODL786445:ODV786446 ONH786445:ONR786446 OXD786445:OXN786446 PGZ786445:PHJ786446 PQV786445:PRF786446 QAR786445:QBB786446 QKN786445:QKX786446 QUJ786445:QUT786446 REF786445:REP786446 ROB786445:ROL786446 RXX786445:RYH786446 SHT786445:SID786446 SRP786445:SRZ786446 TBL786445:TBV786446 TLH786445:TLR786446 TVD786445:TVN786446 UEZ786445:UFJ786446 UOV786445:UPF786446 UYR786445:UZB786446 VIN786445:VIX786446 VSJ786445:VST786446 WCF786445:WCP786446 WMB786445:WML786446 WVX786445:WWH786446 P851981:Z851982 JL851981:JV851982 TH851981:TR851982 ADD851981:ADN851982 AMZ851981:ANJ851982 AWV851981:AXF851982 BGR851981:BHB851982 BQN851981:BQX851982 CAJ851981:CAT851982 CKF851981:CKP851982 CUB851981:CUL851982 DDX851981:DEH851982 DNT851981:DOD851982 DXP851981:DXZ851982 EHL851981:EHV851982 ERH851981:ERR851982 FBD851981:FBN851982 FKZ851981:FLJ851982 FUV851981:FVF851982 GER851981:GFB851982 GON851981:GOX851982 GYJ851981:GYT851982 HIF851981:HIP851982 HSB851981:HSL851982 IBX851981:ICH851982 ILT851981:IMD851982 IVP851981:IVZ851982 JFL851981:JFV851982 JPH851981:JPR851982 JZD851981:JZN851982 KIZ851981:KJJ851982 KSV851981:KTF851982 LCR851981:LDB851982 LMN851981:LMX851982 LWJ851981:LWT851982 MGF851981:MGP851982 MQB851981:MQL851982 MZX851981:NAH851982 NJT851981:NKD851982 NTP851981:NTZ851982 ODL851981:ODV851982 ONH851981:ONR851982 OXD851981:OXN851982 PGZ851981:PHJ851982 PQV851981:PRF851982 QAR851981:QBB851982 QKN851981:QKX851982 QUJ851981:QUT851982 REF851981:REP851982 ROB851981:ROL851982 RXX851981:RYH851982 SHT851981:SID851982 SRP851981:SRZ851982 TBL851981:TBV851982 TLH851981:TLR851982 TVD851981:TVN851982 UEZ851981:UFJ851982 UOV851981:UPF851982 UYR851981:UZB851982 VIN851981:VIX851982 VSJ851981:VST851982 WCF851981:WCP851982 WMB851981:WML851982 WVX851981:WWH851982 P917517:Z917518 JL917517:JV917518 TH917517:TR917518 ADD917517:ADN917518 AMZ917517:ANJ917518 AWV917517:AXF917518 BGR917517:BHB917518 BQN917517:BQX917518 CAJ917517:CAT917518 CKF917517:CKP917518 CUB917517:CUL917518 DDX917517:DEH917518 DNT917517:DOD917518 DXP917517:DXZ917518 EHL917517:EHV917518 ERH917517:ERR917518 FBD917517:FBN917518 FKZ917517:FLJ917518 FUV917517:FVF917518 GER917517:GFB917518 GON917517:GOX917518 GYJ917517:GYT917518 HIF917517:HIP917518 HSB917517:HSL917518 IBX917517:ICH917518 ILT917517:IMD917518 IVP917517:IVZ917518 JFL917517:JFV917518 JPH917517:JPR917518 JZD917517:JZN917518 KIZ917517:KJJ917518 KSV917517:KTF917518 LCR917517:LDB917518 LMN917517:LMX917518 LWJ917517:LWT917518 MGF917517:MGP917518 MQB917517:MQL917518 MZX917517:NAH917518 NJT917517:NKD917518 NTP917517:NTZ917518 ODL917517:ODV917518 ONH917517:ONR917518 OXD917517:OXN917518 PGZ917517:PHJ917518 PQV917517:PRF917518 QAR917517:QBB917518 QKN917517:QKX917518 QUJ917517:QUT917518 REF917517:REP917518 ROB917517:ROL917518 RXX917517:RYH917518 SHT917517:SID917518 SRP917517:SRZ917518 TBL917517:TBV917518 TLH917517:TLR917518 TVD917517:TVN917518 UEZ917517:UFJ917518 UOV917517:UPF917518 UYR917517:UZB917518 VIN917517:VIX917518 VSJ917517:VST917518 WCF917517:WCP917518 WMB917517:WML917518 WVX917517:WWH917518 P983053:Z983054 JL983053:JV983054 TH983053:TR983054 ADD983053:ADN983054 AMZ983053:ANJ983054 AWV983053:AXF983054 BGR983053:BHB983054 BQN983053:BQX983054 CAJ983053:CAT983054 CKF983053:CKP983054 CUB983053:CUL983054 DDX983053:DEH983054 DNT983053:DOD983054 DXP983053:DXZ983054 EHL983053:EHV983054 ERH983053:ERR983054 FBD983053:FBN983054 FKZ983053:FLJ983054 FUV983053:FVF983054 GER983053:GFB983054 GON983053:GOX983054 GYJ983053:GYT983054 HIF983053:HIP983054 HSB983053:HSL983054 IBX983053:ICH983054 ILT983053:IMD983054 IVP983053:IVZ983054 JFL983053:JFV983054 JPH983053:JPR983054 JZD983053:JZN983054 KIZ983053:KJJ983054 KSV983053:KTF983054 LCR983053:LDB983054 LMN983053:LMX983054 LWJ983053:LWT983054 MGF983053:MGP983054 MQB983053:MQL983054 MZX983053:NAH983054 NJT983053:NKD983054 NTP983053:NTZ983054 ODL983053:ODV983054 ONH983053:ONR983054 OXD983053:OXN983054 PGZ983053:PHJ983054 PQV983053:PRF983054 QAR983053:QBB983054 QKN983053:QKX983054 QUJ983053:QUT983054 REF983053:REP983054 ROB983053:ROL983054 RXX983053:RYH983054 SHT983053:SID983054 SRP983053:SRZ983054 TBL983053:TBV983054 TLH983053:TLR983054 TVD983053:TVN983054 UEZ983053:UFJ983054 UOV983053:UPF983054 UYR983053:UZB983054 VIN983053:VIX983054 VSJ983053:VST983054 WCF983053:WCP983054 WMB983053:WML983054 WVX983053:WWH983054" xr:uid="{CF5F699B-9969-40E4-9974-DE96570A6091}"/>
    <dataValidation allowBlank="1" showErrorMessage="1" sqref="E31:AA36 JA31:JW36 SW31:TS36 ACS31:ADO36 AMO31:ANK36 AWK31:AXG36 BGG31:BHC36 BQC31:BQY36 BZY31:CAU36 CJU31:CKQ36 CTQ31:CUM36 DDM31:DEI36 DNI31:DOE36 DXE31:DYA36 EHA31:EHW36 EQW31:ERS36 FAS31:FBO36 FKO31:FLK36 FUK31:FVG36 GEG31:GFC36 GOC31:GOY36 GXY31:GYU36 HHU31:HIQ36 HRQ31:HSM36 IBM31:ICI36 ILI31:IME36 IVE31:IWA36 JFA31:JFW36 JOW31:JPS36 JYS31:JZO36 KIO31:KJK36 KSK31:KTG36 LCG31:LDC36 LMC31:LMY36 LVY31:LWU36 MFU31:MGQ36 MPQ31:MQM36 MZM31:NAI36 NJI31:NKE36 NTE31:NUA36 ODA31:ODW36 OMW31:ONS36 OWS31:OXO36 PGO31:PHK36 PQK31:PRG36 QAG31:QBC36 QKC31:QKY36 QTY31:QUU36 RDU31:REQ36 RNQ31:ROM36 RXM31:RYI36 SHI31:SIE36 SRE31:SSA36 TBA31:TBW36 TKW31:TLS36 TUS31:TVO36 UEO31:UFK36 UOK31:UPG36 UYG31:UZC36 VIC31:VIY36 VRY31:VSU36 WBU31:WCQ36 WLQ31:WMM36 WVM31:WWI36 E65567:AA65572 JA65567:JW65572 SW65567:TS65572 ACS65567:ADO65572 AMO65567:ANK65572 AWK65567:AXG65572 BGG65567:BHC65572 BQC65567:BQY65572 BZY65567:CAU65572 CJU65567:CKQ65572 CTQ65567:CUM65572 DDM65567:DEI65572 DNI65567:DOE65572 DXE65567:DYA65572 EHA65567:EHW65572 EQW65567:ERS65572 FAS65567:FBO65572 FKO65567:FLK65572 FUK65567:FVG65572 GEG65567:GFC65572 GOC65567:GOY65572 GXY65567:GYU65572 HHU65567:HIQ65572 HRQ65567:HSM65572 IBM65567:ICI65572 ILI65567:IME65572 IVE65567:IWA65572 JFA65567:JFW65572 JOW65567:JPS65572 JYS65567:JZO65572 KIO65567:KJK65572 KSK65567:KTG65572 LCG65567:LDC65572 LMC65567:LMY65572 LVY65567:LWU65572 MFU65567:MGQ65572 MPQ65567:MQM65572 MZM65567:NAI65572 NJI65567:NKE65572 NTE65567:NUA65572 ODA65567:ODW65572 OMW65567:ONS65572 OWS65567:OXO65572 PGO65567:PHK65572 PQK65567:PRG65572 QAG65567:QBC65572 QKC65567:QKY65572 QTY65567:QUU65572 RDU65567:REQ65572 RNQ65567:ROM65572 RXM65567:RYI65572 SHI65567:SIE65572 SRE65567:SSA65572 TBA65567:TBW65572 TKW65567:TLS65572 TUS65567:TVO65572 UEO65567:UFK65572 UOK65567:UPG65572 UYG65567:UZC65572 VIC65567:VIY65572 VRY65567:VSU65572 WBU65567:WCQ65572 WLQ65567:WMM65572 WVM65567:WWI65572 E131103:AA131108 JA131103:JW131108 SW131103:TS131108 ACS131103:ADO131108 AMO131103:ANK131108 AWK131103:AXG131108 BGG131103:BHC131108 BQC131103:BQY131108 BZY131103:CAU131108 CJU131103:CKQ131108 CTQ131103:CUM131108 DDM131103:DEI131108 DNI131103:DOE131108 DXE131103:DYA131108 EHA131103:EHW131108 EQW131103:ERS131108 FAS131103:FBO131108 FKO131103:FLK131108 FUK131103:FVG131108 GEG131103:GFC131108 GOC131103:GOY131108 GXY131103:GYU131108 HHU131103:HIQ131108 HRQ131103:HSM131108 IBM131103:ICI131108 ILI131103:IME131108 IVE131103:IWA131108 JFA131103:JFW131108 JOW131103:JPS131108 JYS131103:JZO131108 KIO131103:KJK131108 KSK131103:KTG131108 LCG131103:LDC131108 LMC131103:LMY131108 LVY131103:LWU131108 MFU131103:MGQ131108 MPQ131103:MQM131108 MZM131103:NAI131108 NJI131103:NKE131108 NTE131103:NUA131108 ODA131103:ODW131108 OMW131103:ONS131108 OWS131103:OXO131108 PGO131103:PHK131108 PQK131103:PRG131108 QAG131103:QBC131108 QKC131103:QKY131108 QTY131103:QUU131108 RDU131103:REQ131108 RNQ131103:ROM131108 RXM131103:RYI131108 SHI131103:SIE131108 SRE131103:SSA131108 TBA131103:TBW131108 TKW131103:TLS131108 TUS131103:TVO131108 UEO131103:UFK131108 UOK131103:UPG131108 UYG131103:UZC131108 VIC131103:VIY131108 VRY131103:VSU131108 WBU131103:WCQ131108 WLQ131103:WMM131108 WVM131103:WWI131108 E196639:AA196644 JA196639:JW196644 SW196639:TS196644 ACS196639:ADO196644 AMO196639:ANK196644 AWK196639:AXG196644 BGG196639:BHC196644 BQC196639:BQY196644 BZY196639:CAU196644 CJU196639:CKQ196644 CTQ196639:CUM196644 DDM196639:DEI196644 DNI196639:DOE196644 DXE196639:DYA196644 EHA196639:EHW196644 EQW196639:ERS196644 FAS196639:FBO196644 FKO196639:FLK196644 FUK196639:FVG196644 GEG196639:GFC196644 GOC196639:GOY196644 GXY196639:GYU196644 HHU196639:HIQ196644 HRQ196639:HSM196644 IBM196639:ICI196644 ILI196639:IME196644 IVE196639:IWA196644 JFA196639:JFW196644 JOW196639:JPS196644 JYS196639:JZO196644 KIO196639:KJK196644 KSK196639:KTG196644 LCG196639:LDC196644 LMC196639:LMY196644 LVY196639:LWU196644 MFU196639:MGQ196644 MPQ196639:MQM196644 MZM196639:NAI196644 NJI196639:NKE196644 NTE196639:NUA196644 ODA196639:ODW196644 OMW196639:ONS196644 OWS196639:OXO196644 PGO196639:PHK196644 PQK196639:PRG196644 QAG196639:QBC196644 QKC196639:QKY196644 QTY196639:QUU196644 RDU196639:REQ196644 RNQ196639:ROM196644 RXM196639:RYI196644 SHI196639:SIE196644 SRE196639:SSA196644 TBA196639:TBW196644 TKW196639:TLS196644 TUS196639:TVO196644 UEO196639:UFK196644 UOK196639:UPG196644 UYG196639:UZC196644 VIC196639:VIY196644 VRY196639:VSU196644 WBU196639:WCQ196644 WLQ196639:WMM196644 WVM196639:WWI196644 E262175:AA262180 JA262175:JW262180 SW262175:TS262180 ACS262175:ADO262180 AMO262175:ANK262180 AWK262175:AXG262180 BGG262175:BHC262180 BQC262175:BQY262180 BZY262175:CAU262180 CJU262175:CKQ262180 CTQ262175:CUM262180 DDM262175:DEI262180 DNI262175:DOE262180 DXE262175:DYA262180 EHA262175:EHW262180 EQW262175:ERS262180 FAS262175:FBO262180 FKO262175:FLK262180 FUK262175:FVG262180 GEG262175:GFC262180 GOC262175:GOY262180 GXY262175:GYU262180 HHU262175:HIQ262180 HRQ262175:HSM262180 IBM262175:ICI262180 ILI262175:IME262180 IVE262175:IWA262180 JFA262175:JFW262180 JOW262175:JPS262180 JYS262175:JZO262180 KIO262175:KJK262180 KSK262175:KTG262180 LCG262175:LDC262180 LMC262175:LMY262180 LVY262175:LWU262180 MFU262175:MGQ262180 MPQ262175:MQM262180 MZM262175:NAI262180 NJI262175:NKE262180 NTE262175:NUA262180 ODA262175:ODW262180 OMW262175:ONS262180 OWS262175:OXO262180 PGO262175:PHK262180 PQK262175:PRG262180 QAG262175:QBC262180 QKC262175:QKY262180 QTY262175:QUU262180 RDU262175:REQ262180 RNQ262175:ROM262180 RXM262175:RYI262180 SHI262175:SIE262180 SRE262175:SSA262180 TBA262175:TBW262180 TKW262175:TLS262180 TUS262175:TVO262180 UEO262175:UFK262180 UOK262175:UPG262180 UYG262175:UZC262180 VIC262175:VIY262180 VRY262175:VSU262180 WBU262175:WCQ262180 WLQ262175:WMM262180 WVM262175:WWI262180 E327711:AA327716 JA327711:JW327716 SW327711:TS327716 ACS327711:ADO327716 AMO327711:ANK327716 AWK327711:AXG327716 BGG327711:BHC327716 BQC327711:BQY327716 BZY327711:CAU327716 CJU327711:CKQ327716 CTQ327711:CUM327716 DDM327711:DEI327716 DNI327711:DOE327716 DXE327711:DYA327716 EHA327711:EHW327716 EQW327711:ERS327716 FAS327711:FBO327716 FKO327711:FLK327716 FUK327711:FVG327716 GEG327711:GFC327716 GOC327711:GOY327716 GXY327711:GYU327716 HHU327711:HIQ327716 HRQ327711:HSM327716 IBM327711:ICI327716 ILI327711:IME327716 IVE327711:IWA327716 JFA327711:JFW327716 JOW327711:JPS327716 JYS327711:JZO327716 KIO327711:KJK327716 KSK327711:KTG327716 LCG327711:LDC327716 LMC327711:LMY327716 LVY327711:LWU327716 MFU327711:MGQ327716 MPQ327711:MQM327716 MZM327711:NAI327716 NJI327711:NKE327716 NTE327711:NUA327716 ODA327711:ODW327716 OMW327711:ONS327716 OWS327711:OXO327716 PGO327711:PHK327716 PQK327711:PRG327716 QAG327711:QBC327716 QKC327711:QKY327716 QTY327711:QUU327716 RDU327711:REQ327716 RNQ327711:ROM327716 RXM327711:RYI327716 SHI327711:SIE327716 SRE327711:SSA327716 TBA327711:TBW327716 TKW327711:TLS327716 TUS327711:TVO327716 UEO327711:UFK327716 UOK327711:UPG327716 UYG327711:UZC327716 VIC327711:VIY327716 VRY327711:VSU327716 WBU327711:WCQ327716 WLQ327711:WMM327716 WVM327711:WWI327716 E393247:AA393252 JA393247:JW393252 SW393247:TS393252 ACS393247:ADO393252 AMO393247:ANK393252 AWK393247:AXG393252 BGG393247:BHC393252 BQC393247:BQY393252 BZY393247:CAU393252 CJU393247:CKQ393252 CTQ393247:CUM393252 DDM393247:DEI393252 DNI393247:DOE393252 DXE393247:DYA393252 EHA393247:EHW393252 EQW393247:ERS393252 FAS393247:FBO393252 FKO393247:FLK393252 FUK393247:FVG393252 GEG393247:GFC393252 GOC393247:GOY393252 GXY393247:GYU393252 HHU393247:HIQ393252 HRQ393247:HSM393252 IBM393247:ICI393252 ILI393247:IME393252 IVE393247:IWA393252 JFA393247:JFW393252 JOW393247:JPS393252 JYS393247:JZO393252 KIO393247:KJK393252 KSK393247:KTG393252 LCG393247:LDC393252 LMC393247:LMY393252 LVY393247:LWU393252 MFU393247:MGQ393252 MPQ393247:MQM393252 MZM393247:NAI393252 NJI393247:NKE393252 NTE393247:NUA393252 ODA393247:ODW393252 OMW393247:ONS393252 OWS393247:OXO393252 PGO393247:PHK393252 PQK393247:PRG393252 QAG393247:QBC393252 QKC393247:QKY393252 QTY393247:QUU393252 RDU393247:REQ393252 RNQ393247:ROM393252 RXM393247:RYI393252 SHI393247:SIE393252 SRE393247:SSA393252 TBA393247:TBW393252 TKW393247:TLS393252 TUS393247:TVO393252 UEO393247:UFK393252 UOK393247:UPG393252 UYG393247:UZC393252 VIC393247:VIY393252 VRY393247:VSU393252 WBU393247:WCQ393252 WLQ393247:WMM393252 WVM393247:WWI393252 E458783:AA458788 JA458783:JW458788 SW458783:TS458788 ACS458783:ADO458788 AMO458783:ANK458788 AWK458783:AXG458788 BGG458783:BHC458788 BQC458783:BQY458788 BZY458783:CAU458788 CJU458783:CKQ458788 CTQ458783:CUM458788 DDM458783:DEI458788 DNI458783:DOE458788 DXE458783:DYA458788 EHA458783:EHW458788 EQW458783:ERS458788 FAS458783:FBO458788 FKO458783:FLK458788 FUK458783:FVG458788 GEG458783:GFC458788 GOC458783:GOY458788 GXY458783:GYU458788 HHU458783:HIQ458788 HRQ458783:HSM458788 IBM458783:ICI458788 ILI458783:IME458788 IVE458783:IWA458788 JFA458783:JFW458788 JOW458783:JPS458788 JYS458783:JZO458788 KIO458783:KJK458788 KSK458783:KTG458788 LCG458783:LDC458788 LMC458783:LMY458788 LVY458783:LWU458788 MFU458783:MGQ458788 MPQ458783:MQM458788 MZM458783:NAI458788 NJI458783:NKE458788 NTE458783:NUA458788 ODA458783:ODW458788 OMW458783:ONS458788 OWS458783:OXO458788 PGO458783:PHK458788 PQK458783:PRG458788 QAG458783:QBC458788 QKC458783:QKY458788 QTY458783:QUU458788 RDU458783:REQ458788 RNQ458783:ROM458788 RXM458783:RYI458788 SHI458783:SIE458788 SRE458783:SSA458788 TBA458783:TBW458788 TKW458783:TLS458788 TUS458783:TVO458788 UEO458783:UFK458788 UOK458783:UPG458788 UYG458783:UZC458788 VIC458783:VIY458788 VRY458783:VSU458788 WBU458783:WCQ458788 WLQ458783:WMM458788 WVM458783:WWI458788 E524319:AA524324 JA524319:JW524324 SW524319:TS524324 ACS524319:ADO524324 AMO524319:ANK524324 AWK524319:AXG524324 BGG524319:BHC524324 BQC524319:BQY524324 BZY524319:CAU524324 CJU524319:CKQ524324 CTQ524319:CUM524324 DDM524319:DEI524324 DNI524319:DOE524324 DXE524319:DYA524324 EHA524319:EHW524324 EQW524319:ERS524324 FAS524319:FBO524324 FKO524319:FLK524324 FUK524319:FVG524324 GEG524319:GFC524324 GOC524319:GOY524324 GXY524319:GYU524324 HHU524319:HIQ524324 HRQ524319:HSM524324 IBM524319:ICI524324 ILI524319:IME524324 IVE524319:IWA524324 JFA524319:JFW524324 JOW524319:JPS524324 JYS524319:JZO524324 KIO524319:KJK524324 KSK524319:KTG524324 LCG524319:LDC524324 LMC524319:LMY524324 LVY524319:LWU524324 MFU524319:MGQ524324 MPQ524319:MQM524324 MZM524319:NAI524324 NJI524319:NKE524324 NTE524319:NUA524324 ODA524319:ODW524324 OMW524319:ONS524324 OWS524319:OXO524324 PGO524319:PHK524324 PQK524319:PRG524324 QAG524319:QBC524324 QKC524319:QKY524324 QTY524319:QUU524324 RDU524319:REQ524324 RNQ524319:ROM524324 RXM524319:RYI524324 SHI524319:SIE524324 SRE524319:SSA524324 TBA524319:TBW524324 TKW524319:TLS524324 TUS524319:TVO524324 UEO524319:UFK524324 UOK524319:UPG524324 UYG524319:UZC524324 VIC524319:VIY524324 VRY524319:VSU524324 WBU524319:WCQ524324 WLQ524319:WMM524324 WVM524319:WWI524324 E589855:AA589860 JA589855:JW589860 SW589855:TS589860 ACS589855:ADO589860 AMO589855:ANK589860 AWK589855:AXG589860 BGG589855:BHC589860 BQC589855:BQY589860 BZY589855:CAU589860 CJU589855:CKQ589860 CTQ589855:CUM589860 DDM589855:DEI589860 DNI589855:DOE589860 DXE589855:DYA589860 EHA589855:EHW589860 EQW589855:ERS589860 FAS589855:FBO589860 FKO589855:FLK589860 FUK589855:FVG589860 GEG589855:GFC589860 GOC589855:GOY589860 GXY589855:GYU589860 HHU589855:HIQ589860 HRQ589855:HSM589860 IBM589855:ICI589860 ILI589855:IME589860 IVE589855:IWA589860 JFA589855:JFW589860 JOW589855:JPS589860 JYS589855:JZO589860 KIO589855:KJK589860 KSK589855:KTG589860 LCG589855:LDC589860 LMC589855:LMY589860 LVY589855:LWU589860 MFU589855:MGQ589860 MPQ589855:MQM589860 MZM589855:NAI589860 NJI589855:NKE589860 NTE589855:NUA589860 ODA589855:ODW589860 OMW589855:ONS589860 OWS589855:OXO589860 PGO589855:PHK589860 PQK589855:PRG589860 QAG589855:QBC589860 QKC589855:QKY589860 QTY589855:QUU589860 RDU589855:REQ589860 RNQ589855:ROM589860 RXM589855:RYI589860 SHI589855:SIE589860 SRE589855:SSA589860 TBA589855:TBW589860 TKW589855:TLS589860 TUS589855:TVO589860 UEO589855:UFK589860 UOK589855:UPG589860 UYG589855:UZC589860 VIC589855:VIY589860 VRY589855:VSU589860 WBU589855:WCQ589860 WLQ589855:WMM589860 WVM589855:WWI589860 E655391:AA655396 JA655391:JW655396 SW655391:TS655396 ACS655391:ADO655396 AMO655391:ANK655396 AWK655391:AXG655396 BGG655391:BHC655396 BQC655391:BQY655396 BZY655391:CAU655396 CJU655391:CKQ655396 CTQ655391:CUM655396 DDM655391:DEI655396 DNI655391:DOE655396 DXE655391:DYA655396 EHA655391:EHW655396 EQW655391:ERS655396 FAS655391:FBO655396 FKO655391:FLK655396 FUK655391:FVG655396 GEG655391:GFC655396 GOC655391:GOY655396 GXY655391:GYU655396 HHU655391:HIQ655396 HRQ655391:HSM655396 IBM655391:ICI655396 ILI655391:IME655396 IVE655391:IWA655396 JFA655391:JFW655396 JOW655391:JPS655396 JYS655391:JZO655396 KIO655391:KJK655396 KSK655391:KTG655396 LCG655391:LDC655396 LMC655391:LMY655396 LVY655391:LWU655396 MFU655391:MGQ655396 MPQ655391:MQM655396 MZM655391:NAI655396 NJI655391:NKE655396 NTE655391:NUA655396 ODA655391:ODW655396 OMW655391:ONS655396 OWS655391:OXO655396 PGO655391:PHK655396 PQK655391:PRG655396 QAG655391:QBC655396 QKC655391:QKY655396 QTY655391:QUU655396 RDU655391:REQ655396 RNQ655391:ROM655396 RXM655391:RYI655396 SHI655391:SIE655396 SRE655391:SSA655396 TBA655391:TBW655396 TKW655391:TLS655396 TUS655391:TVO655396 UEO655391:UFK655396 UOK655391:UPG655396 UYG655391:UZC655396 VIC655391:VIY655396 VRY655391:VSU655396 WBU655391:WCQ655396 WLQ655391:WMM655396 WVM655391:WWI655396 E720927:AA720932 JA720927:JW720932 SW720927:TS720932 ACS720927:ADO720932 AMO720927:ANK720932 AWK720927:AXG720932 BGG720927:BHC720932 BQC720927:BQY720932 BZY720927:CAU720932 CJU720927:CKQ720932 CTQ720927:CUM720932 DDM720927:DEI720932 DNI720927:DOE720932 DXE720927:DYA720932 EHA720927:EHW720932 EQW720927:ERS720932 FAS720927:FBO720932 FKO720927:FLK720932 FUK720927:FVG720932 GEG720927:GFC720932 GOC720927:GOY720932 GXY720927:GYU720932 HHU720927:HIQ720932 HRQ720927:HSM720932 IBM720927:ICI720932 ILI720927:IME720932 IVE720927:IWA720932 JFA720927:JFW720932 JOW720927:JPS720932 JYS720927:JZO720932 KIO720927:KJK720932 KSK720927:KTG720932 LCG720927:LDC720932 LMC720927:LMY720932 LVY720927:LWU720932 MFU720927:MGQ720932 MPQ720927:MQM720932 MZM720927:NAI720932 NJI720927:NKE720932 NTE720927:NUA720932 ODA720927:ODW720932 OMW720927:ONS720932 OWS720927:OXO720932 PGO720927:PHK720932 PQK720927:PRG720932 QAG720927:QBC720932 QKC720927:QKY720932 QTY720927:QUU720932 RDU720927:REQ720932 RNQ720927:ROM720932 RXM720927:RYI720932 SHI720927:SIE720932 SRE720927:SSA720932 TBA720927:TBW720932 TKW720927:TLS720932 TUS720927:TVO720932 UEO720927:UFK720932 UOK720927:UPG720932 UYG720927:UZC720932 VIC720927:VIY720932 VRY720927:VSU720932 WBU720927:WCQ720932 WLQ720927:WMM720932 WVM720927:WWI720932 E786463:AA786468 JA786463:JW786468 SW786463:TS786468 ACS786463:ADO786468 AMO786463:ANK786468 AWK786463:AXG786468 BGG786463:BHC786468 BQC786463:BQY786468 BZY786463:CAU786468 CJU786463:CKQ786468 CTQ786463:CUM786468 DDM786463:DEI786468 DNI786463:DOE786468 DXE786463:DYA786468 EHA786463:EHW786468 EQW786463:ERS786468 FAS786463:FBO786468 FKO786463:FLK786468 FUK786463:FVG786468 GEG786463:GFC786468 GOC786463:GOY786468 GXY786463:GYU786468 HHU786463:HIQ786468 HRQ786463:HSM786468 IBM786463:ICI786468 ILI786463:IME786468 IVE786463:IWA786468 JFA786463:JFW786468 JOW786463:JPS786468 JYS786463:JZO786468 KIO786463:KJK786468 KSK786463:KTG786468 LCG786463:LDC786468 LMC786463:LMY786468 LVY786463:LWU786468 MFU786463:MGQ786468 MPQ786463:MQM786468 MZM786463:NAI786468 NJI786463:NKE786468 NTE786463:NUA786468 ODA786463:ODW786468 OMW786463:ONS786468 OWS786463:OXO786468 PGO786463:PHK786468 PQK786463:PRG786468 QAG786463:QBC786468 QKC786463:QKY786468 QTY786463:QUU786468 RDU786463:REQ786468 RNQ786463:ROM786468 RXM786463:RYI786468 SHI786463:SIE786468 SRE786463:SSA786468 TBA786463:TBW786468 TKW786463:TLS786468 TUS786463:TVO786468 UEO786463:UFK786468 UOK786463:UPG786468 UYG786463:UZC786468 VIC786463:VIY786468 VRY786463:VSU786468 WBU786463:WCQ786468 WLQ786463:WMM786468 WVM786463:WWI786468 E851999:AA852004 JA851999:JW852004 SW851999:TS852004 ACS851999:ADO852004 AMO851999:ANK852004 AWK851999:AXG852004 BGG851999:BHC852004 BQC851999:BQY852004 BZY851999:CAU852004 CJU851999:CKQ852004 CTQ851999:CUM852004 DDM851999:DEI852004 DNI851999:DOE852004 DXE851999:DYA852004 EHA851999:EHW852004 EQW851999:ERS852004 FAS851999:FBO852004 FKO851999:FLK852004 FUK851999:FVG852004 GEG851999:GFC852004 GOC851999:GOY852004 GXY851999:GYU852004 HHU851999:HIQ852004 HRQ851999:HSM852004 IBM851999:ICI852004 ILI851999:IME852004 IVE851999:IWA852004 JFA851999:JFW852004 JOW851999:JPS852004 JYS851999:JZO852004 KIO851999:KJK852004 KSK851999:KTG852004 LCG851999:LDC852004 LMC851999:LMY852004 LVY851999:LWU852004 MFU851999:MGQ852004 MPQ851999:MQM852004 MZM851999:NAI852004 NJI851999:NKE852004 NTE851999:NUA852004 ODA851999:ODW852004 OMW851999:ONS852004 OWS851999:OXO852004 PGO851999:PHK852004 PQK851999:PRG852004 QAG851999:QBC852004 QKC851999:QKY852004 QTY851999:QUU852004 RDU851999:REQ852004 RNQ851999:ROM852004 RXM851999:RYI852004 SHI851999:SIE852004 SRE851999:SSA852004 TBA851999:TBW852004 TKW851999:TLS852004 TUS851999:TVO852004 UEO851999:UFK852004 UOK851999:UPG852004 UYG851999:UZC852004 VIC851999:VIY852004 VRY851999:VSU852004 WBU851999:WCQ852004 WLQ851999:WMM852004 WVM851999:WWI852004 E917535:AA917540 JA917535:JW917540 SW917535:TS917540 ACS917535:ADO917540 AMO917535:ANK917540 AWK917535:AXG917540 BGG917535:BHC917540 BQC917535:BQY917540 BZY917535:CAU917540 CJU917535:CKQ917540 CTQ917535:CUM917540 DDM917535:DEI917540 DNI917535:DOE917540 DXE917535:DYA917540 EHA917535:EHW917540 EQW917535:ERS917540 FAS917535:FBO917540 FKO917535:FLK917540 FUK917535:FVG917540 GEG917535:GFC917540 GOC917535:GOY917540 GXY917535:GYU917540 HHU917535:HIQ917540 HRQ917535:HSM917540 IBM917535:ICI917540 ILI917535:IME917540 IVE917535:IWA917540 JFA917535:JFW917540 JOW917535:JPS917540 JYS917535:JZO917540 KIO917535:KJK917540 KSK917535:KTG917540 LCG917535:LDC917540 LMC917535:LMY917540 LVY917535:LWU917540 MFU917535:MGQ917540 MPQ917535:MQM917540 MZM917535:NAI917540 NJI917535:NKE917540 NTE917535:NUA917540 ODA917535:ODW917540 OMW917535:ONS917540 OWS917535:OXO917540 PGO917535:PHK917540 PQK917535:PRG917540 QAG917535:QBC917540 QKC917535:QKY917540 QTY917535:QUU917540 RDU917535:REQ917540 RNQ917535:ROM917540 RXM917535:RYI917540 SHI917535:SIE917540 SRE917535:SSA917540 TBA917535:TBW917540 TKW917535:TLS917540 TUS917535:TVO917540 UEO917535:UFK917540 UOK917535:UPG917540 UYG917535:UZC917540 VIC917535:VIY917540 VRY917535:VSU917540 WBU917535:WCQ917540 WLQ917535:WMM917540 WVM917535:WWI917540 E983071:AA983076 JA983071:JW983076 SW983071:TS983076 ACS983071:ADO983076 AMO983071:ANK983076 AWK983071:AXG983076 BGG983071:BHC983076 BQC983071:BQY983076 BZY983071:CAU983076 CJU983071:CKQ983076 CTQ983071:CUM983076 DDM983071:DEI983076 DNI983071:DOE983076 DXE983071:DYA983076 EHA983071:EHW983076 EQW983071:ERS983076 FAS983071:FBO983076 FKO983071:FLK983076 FUK983071:FVG983076 GEG983071:GFC983076 GOC983071:GOY983076 GXY983071:GYU983076 HHU983071:HIQ983076 HRQ983071:HSM983076 IBM983071:ICI983076 ILI983071:IME983076 IVE983071:IWA983076 JFA983071:JFW983076 JOW983071:JPS983076 JYS983071:JZO983076 KIO983071:KJK983076 KSK983071:KTG983076 LCG983071:LDC983076 LMC983071:LMY983076 LVY983071:LWU983076 MFU983071:MGQ983076 MPQ983071:MQM983076 MZM983071:NAI983076 NJI983071:NKE983076 NTE983071:NUA983076 ODA983071:ODW983076 OMW983071:ONS983076 OWS983071:OXO983076 PGO983071:PHK983076 PQK983071:PRG983076 QAG983071:QBC983076 QKC983071:QKY983076 QTY983071:QUU983076 RDU983071:REQ983076 RNQ983071:ROM983076 RXM983071:RYI983076 SHI983071:SIE983076 SRE983071:SSA983076 TBA983071:TBW983076 TKW983071:TLS983076 TUS983071:TVO983076 UEO983071:UFK983076 UOK983071:UPG983076 UYG983071:UZC983076 VIC983071:VIY983076 VRY983071:VSU983076 WBU983071:WCQ983076 WLQ983071:WMM983076 WVM983071:WWI983076" xr:uid="{E800153A-B339-4E9C-BCF5-1E2E69689D4F}"/>
    <dataValidation allowBlank="1" showErrorMessage="1" prompt="右のボタンから届出の事由を選択してください。" sqref="G23:I23 JC23:JE23 SY23:TA23 ACU23:ACW23 AMQ23:AMS23 AWM23:AWO23 BGI23:BGK23 BQE23:BQG23 CAA23:CAC23 CJW23:CJY23 CTS23:CTU23 DDO23:DDQ23 DNK23:DNM23 DXG23:DXI23 EHC23:EHE23 EQY23:ERA23 FAU23:FAW23 FKQ23:FKS23 FUM23:FUO23 GEI23:GEK23 GOE23:GOG23 GYA23:GYC23 HHW23:HHY23 HRS23:HRU23 IBO23:IBQ23 ILK23:ILM23 IVG23:IVI23 JFC23:JFE23 JOY23:JPA23 JYU23:JYW23 KIQ23:KIS23 KSM23:KSO23 LCI23:LCK23 LME23:LMG23 LWA23:LWC23 MFW23:MFY23 MPS23:MPU23 MZO23:MZQ23 NJK23:NJM23 NTG23:NTI23 ODC23:ODE23 OMY23:ONA23 OWU23:OWW23 PGQ23:PGS23 PQM23:PQO23 QAI23:QAK23 QKE23:QKG23 QUA23:QUC23 RDW23:RDY23 RNS23:RNU23 RXO23:RXQ23 SHK23:SHM23 SRG23:SRI23 TBC23:TBE23 TKY23:TLA23 TUU23:TUW23 UEQ23:UES23 UOM23:UOO23 UYI23:UYK23 VIE23:VIG23 VSA23:VSC23 WBW23:WBY23 WLS23:WLU23 WVO23:WVQ23 G65559:I65559 JC65559:JE65559 SY65559:TA65559 ACU65559:ACW65559 AMQ65559:AMS65559 AWM65559:AWO65559 BGI65559:BGK65559 BQE65559:BQG65559 CAA65559:CAC65559 CJW65559:CJY65559 CTS65559:CTU65559 DDO65559:DDQ65559 DNK65559:DNM65559 DXG65559:DXI65559 EHC65559:EHE65559 EQY65559:ERA65559 FAU65559:FAW65559 FKQ65559:FKS65559 FUM65559:FUO65559 GEI65559:GEK65559 GOE65559:GOG65559 GYA65559:GYC65559 HHW65559:HHY65559 HRS65559:HRU65559 IBO65559:IBQ65559 ILK65559:ILM65559 IVG65559:IVI65559 JFC65559:JFE65559 JOY65559:JPA65559 JYU65559:JYW65559 KIQ65559:KIS65559 KSM65559:KSO65559 LCI65559:LCK65559 LME65559:LMG65559 LWA65559:LWC65559 MFW65559:MFY65559 MPS65559:MPU65559 MZO65559:MZQ65559 NJK65559:NJM65559 NTG65559:NTI65559 ODC65559:ODE65559 OMY65559:ONA65559 OWU65559:OWW65559 PGQ65559:PGS65559 PQM65559:PQO65559 QAI65559:QAK65559 QKE65559:QKG65559 QUA65559:QUC65559 RDW65559:RDY65559 RNS65559:RNU65559 RXO65559:RXQ65559 SHK65559:SHM65559 SRG65559:SRI65559 TBC65559:TBE65559 TKY65559:TLA65559 TUU65559:TUW65559 UEQ65559:UES65559 UOM65559:UOO65559 UYI65559:UYK65559 VIE65559:VIG65559 VSA65559:VSC65559 WBW65559:WBY65559 WLS65559:WLU65559 WVO65559:WVQ65559 G131095:I131095 JC131095:JE131095 SY131095:TA131095 ACU131095:ACW131095 AMQ131095:AMS131095 AWM131095:AWO131095 BGI131095:BGK131095 BQE131095:BQG131095 CAA131095:CAC131095 CJW131095:CJY131095 CTS131095:CTU131095 DDO131095:DDQ131095 DNK131095:DNM131095 DXG131095:DXI131095 EHC131095:EHE131095 EQY131095:ERA131095 FAU131095:FAW131095 FKQ131095:FKS131095 FUM131095:FUO131095 GEI131095:GEK131095 GOE131095:GOG131095 GYA131095:GYC131095 HHW131095:HHY131095 HRS131095:HRU131095 IBO131095:IBQ131095 ILK131095:ILM131095 IVG131095:IVI131095 JFC131095:JFE131095 JOY131095:JPA131095 JYU131095:JYW131095 KIQ131095:KIS131095 KSM131095:KSO131095 LCI131095:LCK131095 LME131095:LMG131095 LWA131095:LWC131095 MFW131095:MFY131095 MPS131095:MPU131095 MZO131095:MZQ131095 NJK131095:NJM131095 NTG131095:NTI131095 ODC131095:ODE131095 OMY131095:ONA131095 OWU131095:OWW131095 PGQ131095:PGS131095 PQM131095:PQO131095 QAI131095:QAK131095 QKE131095:QKG131095 QUA131095:QUC131095 RDW131095:RDY131095 RNS131095:RNU131095 RXO131095:RXQ131095 SHK131095:SHM131095 SRG131095:SRI131095 TBC131095:TBE131095 TKY131095:TLA131095 TUU131095:TUW131095 UEQ131095:UES131095 UOM131095:UOO131095 UYI131095:UYK131095 VIE131095:VIG131095 VSA131095:VSC131095 WBW131095:WBY131095 WLS131095:WLU131095 WVO131095:WVQ131095 G196631:I196631 JC196631:JE196631 SY196631:TA196631 ACU196631:ACW196631 AMQ196631:AMS196631 AWM196631:AWO196631 BGI196631:BGK196631 BQE196631:BQG196631 CAA196631:CAC196631 CJW196631:CJY196631 CTS196631:CTU196631 DDO196631:DDQ196631 DNK196631:DNM196631 DXG196631:DXI196631 EHC196631:EHE196631 EQY196631:ERA196631 FAU196631:FAW196631 FKQ196631:FKS196631 FUM196631:FUO196631 GEI196631:GEK196631 GOE196631:GOG196631 GYA196631:GYC196631 HHW196631:HHY196631 HRS196631:HRU196631 IBO196631:IBQ196631 ILK196631:ILM196631 IVG196631:IVI196631 JFC196631:JFE196631 JOY196631:JPA196631 JYU196631:JYW196631 KIQ196631:KIS196631 KSM196631:KSO196631 LCI196631:LCK196631 LME196631:LMG196631 LWA196631:LWC196631 MFW196631:MFY196631 MPS196631:MPU196631 MZO196631:MZQ196631 NJK196631:NJM196631 NTG196631:NTI196631 ODC196631:ODE196631 OMY196631:ONA196631 OWU196631:OWW196631 PGQ196631:PGS196631 PQM196631:PQO196631 QAI196631:QAK196631 QKE196631:QKG196631 QUA196631:QUC196631 RDW196631:RDY196631 RNS196631:RNU196631 RXO196631:RXQ196631 SHK196631:SHM196631 SRG196631:SRI196631 TBC196631:TBE196631 TKY196631:TLA196631 TUU196631:TUW196631 UEQ196631:UES196631 UOM196631:UOO196631 UYI196631:UYK196631 VIE196631:VIG196631 VSA196631:VSC196631 WBW196631:WBY196631 WLS196631:WLU196631 WVO196631:WVQ196631 G262167:I262167 JC262167:JE262167 SY262167:TA262167 ACU262167:ACW262167 AMQ262167:AMS262167 AWM262167:AWO262167 BGI262167:BGK262167 BQE262167:BQG262167 CAA262167:CAC262167 CJW262167:CJY262167 CTS262167:CTU262167 DDO262167:DDQ262167 DNK262167:DNM262167 DXG262167:DXI262167 EHC262167:EHE262167 EQY262167:ERA262167 FAU262167:FAW262167 FKQ262167:FKS262167 FUM262167:FUO262167 GEI262167:GEK262167 GOE262167:GOG262167 GYA262167:GYC262167 HHW262167:HHY262167 HRS262167:HRU262167 IBO262167:IBQ262167 ILK262167:ILM262167 IVG262167:IVI262167 JFC262167:JFE262167 JOY262167:JPA262167 JYU262167:JYW262167 KIQ262167:KIS262167 KSM262167:KSO262167 LCI262167:LCK262167 LME262167:LMG262167 LWA262167:LWC262167 MFW262167:MFY262167 MPS262167:MPU262167 MZO262167:MZQ262167 NJK262167:NJM262167 NTG262167:NTI262167 ODC262167:ODE262167 OMY262167:ONA262167 OWU262167:OWW262167 PGQ262167:PGS262167 PQM262167:PQO262167 QAI262167:QAK262167 QKE262167:QKG262167 QUA262167:QUC262167 RDW262167:RDY262167 RNS262167:RNU262167 RXO262167:RXQ262167 SHK262167:SHM262167 SRG262167:SRI262167 TBC262167:TBE262167 TKY262167:TLA262167 TUU262167:TUW262167 UEQ262167:UES262167 UOM262167:UOO262167 UYI262167:UYK262167 VIE262167:VIG262167 VSA262167:VSC262167 WBW262167:WBY262167 WLS262167:WLU262167 WVO262167:WVQ262167 G327703:I327703 JC327703:JE327703 SY327703:TA327703 ACU327703:ACW327703 AMQ327703:AMS327703 AWM327703:AWO327703 BGI327703:BGK327703 BQE327703:BQG327703 CAA327703:CAC327703 CJW327703:CJY327703 CTS327703:CTU327703 DDO327703:DDQ327703 DNK327703:DNM327703 DXG327703:DXI327703 EHC327703:EHE327703 EQY327703:ERA327703 FAU327703:FAW327703 FKQ327703:FKS327703 FUM327703:FUO327703 GEI327703:GEK327703 GOE327703:GOG327703 GYA327703:GYC327703 HHW327703:HHY327703 HRS327703:HRU327703 IBO327703:IBQ327703 ILK327703:ILM327703 IVG327703:IVI327703 JFC327703:JFE327703 JOY327703:JPA327703 JYU327703:JYW327703 KIQ327703:KIS327703 KSM327703:KSO327703 LCI327703:LCK327703 LME327703:LMG327703 LWA327703:LWC327703 MFW327703:MFY327703 MPS327703:MPU327703 MZO327703:MZQ327703 NJK327703:NJM327703 NTG327703:NTI327703 ODC327703:ODE327703 OMY327703:ONA327703 OWU327703:OWW327703 PGQ327703:PGS327703 PQM327703:PQO327703 QAI327703:QAK327703 QKE327703:QKG327703 QUA327703:QUC327703 RDW327703:RDY327703 RNS327703:RNU327703 RXO327703:RXQ327703 SHK327703:SHM327703 SRG327703:SRI327703 TBC327703:TBE327703 TKY327703:TLA327703 TUU327703:TUW327703 UEQ327703:UES327703 UOM327703:UOO327703 UYI327703:UYK327703 VIE327703:VIG327703 VSA327703:VSC327703 WBW327703:WBY327703 WLS327703:WLU327703 WVO327703:WVQ327703 G393239:I393239 JC393239:JE393239 SY393239:TA393239 ACU393239:ACW393239 AMQ393239:AMS393239 AWM393239:AWO393239 BGI393239:BGK393239 BQE393239:BQG393239 CAA393239:CAC393239 CJW393239:CJY393239 CTS393239:CTU393239 DDO393239:DDQ393239 DNK393239:DNM393239 DXG393239:DXI393239 EHC393239:EHE393239 EQY393239:ERA393239 FAU393239:FAW393239 FKQ393239:FKS393239 FUM393239:FUO393239 GEI393239:GEK393239 GOE393239:GOG393239 GYA393239:GYC393239 HHW393239:HHY393239 HRS393239:HRU393239 IBO393239:IBQ393239 ILK393239:ILM393239 IVG393239:IVI393239 JFC393239:JFE393239 JOY393239:JPA393239 JYU393239:JYW393239 KIQ393239:KIS393239 KSM393239:KSO393239 LCI393239:LCK393239 LME393239:LMG393239 LWA393239:LWC393239 MFW393239:MFY393239 MPS393239:MPU393239 MZO393239:MZQ393239 NJK393239:NJM393239 NTG393239:NTI393239 ODC393239:ODE393239 OMY393239:ONA393239 OWU393239:OWW393239 PGQ393239:PGS393239 PQM393239:PQO393239 QAI393239:QAK393239 QKE393239:QKG393239 QUA393239:QUC393239 RDW393239:RDY393239 RNS393239:RNU393239 RXO393239:RXQ393239 SHK393239:SHM393239 SRG393239:SRI393239 TBC393239:TBE393239 TKY393239:TLA393239 TUU393239:TUW393239 UEQ393239:UES393239 UOM393239:UOO393239 UYI393239:UYK393239 VIE393239:VIG393239 VSA393239:VSC393239 WBW393239:WBY393239 WLS393239:WLU393239 WVO393239:WVQ393239 G458775:I458775 JC458775:JE458775 SY458775:TA458775 ACU458775:ACW458775 AMQ458775:AMS458775 AWM458775:AWO458775 BGI458775:BGK458775 BQE458775:BQG458775 CAA458775:CAC458775 CJW458775:CJY458775 CTS458775:CTU458775 DDO458775:DDQ458775 DNK458775:DNM458775 DXG458775:DXI458775 EHC458775:EHE458775 EQY458775:ERA458775 FAU458775:FAW458775 FKQ458775:FKS458775 FUM458775:FUO458775 GEI458775:GEK458775 GOE458775:GOG458775 GYA458775:GYC458775 HHW458775:HHY458775 HRS458775:HRU458775 IBO458775:IBQ458775 ILK458775:ILM458775 IVG458775:IVI458775 JFC458775:JFE458775 JOY458775:JPA458775 JYU458775:JYW458775 KIQ458775:KIS458775 KSM458775:KSO458775 LCI458775:LCK458775 LME458775:LMG458775 LWA458775:LWC458775 MFW458775:MFY458775 MPS458775:MPU458775 MZO458775:MZQ458775 NJK458775:NJM458775 NTG458775:NTI458775 ODC458775:ODE458775 OMY458775:ONA458775 OWU458775:OWW458775 PGQ458775:PGS458775 PQM458775:PQO458775 QAI458775:QAK458775 QKE458775:QKG458775 QUA458775:QUC458775 RDW458775:RDY458775 RNS458775:RNU458775 RXO458775:RXQ458775 SHK458775:SHM458775 SRG458775:SRI458775 TBC458775:TBE458775 TKY458775:TLA458775 TUU458775:TUW458775 UEQ458775:UES458775 UOM458775:UOO458775 UYI458775:UYK458775 VIE458775:VIG458775 VSA458775:VSC458775 WBW458775:WBY458775 WLS458775:WLU458775 WVO458775:WVQ458775 G524311:I524311 JC524311:JE524311 SY524311:TA524311 ACU524311:ACW524311 AMQ524311:AMS524311 AWM524311:AWO524311 BGI524311:BGK524311 BQE524311:BQG524311 CAA524311:CAC524311 CJW524311:CJY524311 CTS524311:CTU524311 DDO524311:DDQ524311 DNK524311:DNM524311 DXG524311:DXI524311 EHC524311:EHE524311 EQY524311:ERA524311 FAU524311:FAW524311 FKQ524311:FKS524311 FUM524311:FUO524311 GEI524311:GEK524311 GOE524311:GOG524311 GYA524311:GYC524311 HHW524311:HHY524311 HRS524311:HRU524311 IBO524311:IBQ524311 ILK524311:ILM524311 IVG524311:IVI524311 JFC524311:JFE524311 JOY524311:JPA524311 JYU524311:JYW524311 KIQ524311:KIS524311 KSM524311:KSO524311 LCI524311:LCK524311 LME524311:LMG524311 LWA524311:LWC524311 MFW524311:MFY524311 MPS524311:MPU524311 MZO524311:MZQ524311 NJK524311:NJM524311 NTG524311:NTI524311 ODC524311:ODE524311 OMY524311:ONA524311 OWU524311:OWW524311 PGQ524311:PGS524311 PQM524311:PQO524311 QAI524311:QAK524311 QKE524311:QKG524311 QUA524311:QUC524311 RDW524311:RDY524311 RNS524311:RNU524311 RXO524311:RXQ524311 SHK524311:SHM524311 SRG524311:SRI524311 TBC524311:TBE524311 TKY524311:TLA524311 TUU524311:TUW524311 UEQ524311:UES524311 UOM524311:UOO524311 UYI524311:UYK524311 VIE524311:VIG524311 VSA524311:VSC524311 WBW524311:WBY524311 WLS524311:WLU524311 WVO524311:WVQ524311 G589847:I589847 JC589847:JE589847 SY589847:TA589847 ACU589847:ACW589847 AMQ589847:AMS589847 AWM589847:AWO589847 BGI589847:BGK589847 BQE589847:BQG589847 CAA589847:CAC589847 CJW589847:CJY589847 CTS589847:CTU589847 DDO589847:DDQ589847 DNK589847:DNM589847 DXG589847:DXI589847 EHC589847:EHE589847 EQY589847:ERA589847 FAU589847:FAW589847 FKQ589847:FKS589847 FUM589847:FUO589847 GEI589847:GEK589847 GOE589847:GOG589847 GYA589847:GYC589847 HHW589847:HHY589847 HRS589847:HRU589847 IBO589847:IBQ589847 ILK589847:ILM589847 IVG589847:IVI589847 JFC589847:JFE589847 JOY589847:JPA589847 JYU589847:JYW589847 KIQ589847:KIS589847 KSM589847:KSO589847 LCI589847:LCK589847 LME589847:LMG589847 LWA589847:LWC589847 MFW589847:MFY589847 MPS589847:MPU589847 MZO589847:MZQ589847 NJK589847:NJM589847 NTG589847:NTI589847 ODC589847:ODE589847 OMY589847:ONA589847 OWU589847:OWW589847 PGQ589847:PGS589847 PQM589847:PQO589847 QAI589847:QAK589847 QKE589847:QKG589847 QUA589847:QUC589847 RDW589847:RDY589847 RNS589847:RNU589847 RXO589847:RXQ589847 SHK589847:SHM589847 SRG589847:SRI589847 TBC589847:TBE589847 TKY589847:TLA589847 TUU589847:TUW589847 UEQ589847:UES589847 UOM589847:UOO589847 UYI589847:UYK589847 VIE589847:VIG589847 VSA589847:VSC589847 WBW589847:WBY589847 WLS589847:WLU589847 WVO589847:WVQ589847 G655383:I655383 JC655383:JE655383 SY655383:TA655383 ACU655383:ACW655383 AMQ655383:AMS655383 AWM655383:AWO655383 BGI655383:BGK655383 BQE655383:BQG655383 CAA655383:CAC655383 CJW655383:CJY655383 CTS655383:CTU655383 DDO655383:DDQ655383 DNK655383:DNM655383 DXG655383:DXI655383 EHC655383:EHE655383 EQY655383:ERA655383 FAU655383:FAW655383 FKQ655383:FKS655383 FUM655383:FUO655383 GEI655383:GEK655383 GOE655383:GOG655383 GYA655383:GYC655383 HHW655383:HHY655383 HRS655383:HRU655383 IBO655383:IBQ655383 ILK655383:ILM655383 IVG655383:IVI655383 JFC655383:JFE655383 JOY655383:JPA655383 JYU655383:JYW655383 KIQ655383:KIS655383 KSM655383:KSO655383 LCI655383:LCK655383 LME655383:LMG655383 LWA655383:LWC655383 MFW655383:MFY655383 MPS655383:MPU655383 MZO655383:MZQ655383 NJK655383:NJM655383 NTG655383:NTI655383 ODC655383:ODE655383 OMY655383:ONA655383 OWU655383:OWW655383 PGQ655383:PGS655383 PQM655383:PQO655383 QAI655383:QAK655383 QKE655383:QKG655383 QUA655383:QUC655383 RDW655383:RDY655383 RNS655383:RNU655383 RXO655383:RXQ655383 SHK655383:SHM655383 SRG655383:SRI655383 TBC655383:TBE655383 TKY655383:TLA655383 TUU655383:TUW655383 UEQ655383:UES655383 UOM655383:UOO655383 UYI655383:UYK655383 VIE655383:VIG655383 VSA655383:VSC655383 WBW655383:WBY655383 WLS655383:WLU655383 WVO655383:WVQ655383 G720919:I720919 JC720919:JE720919 SY720919:TA720919 ACU720919:ACW720919 AMQ720919:AMS720919 AWM720919:AWO720919 BGI720919:BGK720919 BQE720919:BQG720919 CAA720919:CAC720919 CJW720919:CJY720919 CTS720919:CTU720919 DDO720919:DDQ720919 DNK720919:DNM720919 DXG720919:DXI720919 EHC720919:EHE720919 EQY720919:ERA720919 FAU720919:FAW720919 FKQ720919:FKS720919 FUM720919:FUO720919 GEI720919:GEK720919 GOE720919:GOG720919 GYA720919:GYC720919 HHW720919:HHY720919 HRS720919:HRU720919 IBO720919:IBQ720919 ILK720919:ILM720919 IVG720919:IVI720919 JFC720919:JFE720919 JOY720919:JPA720919 JYU720919:JYW720919 KIQ720919:KIS720919 KSM720919:KSO720919 LCI720919:LCK720919 LME720919:LMG720919 LWA720919:LWC720919 MFW720919:MFY720919 MPS720919:MPU720919 MZO720919:MZQ720919 NJK720919:NJM720919 NTG720919:NTI720919 ODC720919:ODE720919 OMY720919:ONA720919 OWU720919:OWW720919 PGQ720919:PGS720919 PQM720919:PQO720919 QAI720919:QAK720919 QKE720919:QKG720919 QUA720919:QUC720919 RDW720919:RDY720919 RNS720919:RNU720919 RXO720919:RXQ720919 SHK720919:SHM720919 SRG720919:SRI720919 TBC720919:TBE720919 TKY720919:TLA720919 TUU720919:TUW720919 UEQ720919:UES720919 UOM720919:UOO720919 UYI720919:UYK720919 VIE720919:VIG720919 VSA720919:VSC720919 WBW720919:WBY720919 WLS720919:WLU720919 WVO720919:WVQ720919 G786455:I786455 JC786455:JE786455 SY786455:TA786455 ACU786455:ACW786455 AMQ786455:AMS786455 AWM786455:AWO786455 BGI786455:BGK786455 BQE786455:BQG786455 CAA786455:CAC786455 CJW786455:CJY786455 CTS786455:CTU786455 DDO786455:DDQ786455 DNK786455:DNM786455 DXG786455:DXI786455 EHC786455:EHE786455 EQY786455:ERA786455 FAU786455:FAW786455 FKQ786455:FKS786455 FUM786455:FUO786455 GEI786455:GEK786455 GOE786455:GOG786455 GYA786455:GYC786455 HHW786455:HHY786455 HRS786455:HRU786455 IBO786455:IBQ786455 ILK786455:ILM786455 IVG786455:IVI786455 JFC786455:JFE786455 JOY786455:JPA786455 JYU786455:JYW786455 KIQ786455:KIS786455 KSM786455:KSO786455 LCI786455:LCK786455 LME786455:LMG786455 LWA786455:LWC786455 MFW786455:MFY786455 MPS786455:MPU786455 MZO786455:MZQ786455 NJK786455:NJM786455 NTG786455:NTI786455 ODC786455:ODE786455 OMY786455:ONA786455 OWU786455:OWW786455 PGQ786455:PGS786455 PQM786455:PQO786455 QAI786455:QAK786455 QKE786455:QKG786455 QUA786455:QUC786455 RDW786455:RDY786455 RNS786455:RNU786455 RXO786455:RXQ786455 SHK786455:SHM786455 SRG786455:SRI786455 TBC786455:TBE786455 TKY786455:TLA786455 TUU786455:TUW786455 UEQ786455:UES786455 UOM786455:UOO786455 UYI786455:UYK786455 VIE786455:VIG786455 VSA786455:VSC786455 WBW786455:WBY786455 WLS786455:WLU786455 WVO786455:WVQ786455 G851991:I851991 JC851991:JE851991 SY851991:TA851991 ACU851991:ACW851991 AMQ851991:AMS851991 AWM851991:AWO851991 BGI851991:BGK851991 BQE851991:BQG851991 CAA851991:CAC851991 CJW851991:CJY851991 CTS851991:CTU851991 DDO851991:DDQ851991 DNK851991:DNM851991 DXG851991:DXI851991 EHC851991:EHE851991 EQY851991:ERA851991 FAU851991:FAW851991 FKQ851991:FKS851991 FUM851991:FUO851991 GEI851991:GEK851991 GOE851991:GOG851991 GYA851991:GYC851991 HHW851991:HHY851991 HRS851991:HRU851991 IBO851991:IBQ851991 ILK851991:ILM851991 IVG851991:IVI851991 JFC851991:JFE851991 JOY851991:JPA851991 JYU851991:JYW851991 KIQ851991:KIS851991 KSM851991:KSO851991 LCI851991:LCK851991 LME851991:LMG851991 LWA851991:LWC851991 MFW851991:MFY851991 MPS851991:MPU851991 MZO851991:MZQ851991 NJK851991:NJM851991 NTG851991:NTI851991 ODC851991:ODE851991 OMY851991:ONA851991 OWU851991:OWW851991 PGQ851991:PGS851991 PQM851991:PQO851991 QAI851991:QAK851991 QKE851991:QKG851991 QUA851991:QUC851991 RDW851991:RDY851991 RNS851991:RNU851991 RXO851991:RXQ851991 SHK851991:SHM851991 SRG851991:SRI851991 TBC851991:TBE851991 TKY851991:TLA851991 TUU851991:TUW851991 UEQ851991:UES851991 UOM851991:UOO851991 UYI851991:UYK851991 VIE851991:VIG851991 VSA851991:VSC851991 WBW851991:WBY851991 WLS851991:WLU851991 WVO851991:WVQ851991 G917527:I917527 JC917527:JE917527 SY917527:TA917527 ACU917527:ACW917527 AMQ917527:AMS917527 AWM917527:AWO917527 BGI917527:BGK917527 BQE917527:BQG917527 CAA917527:CAC917527 CJW917527:CJY917527 CTS917527:CTU917527 DDO917527:DDQ917527 DNK917527:DNM917527 DXG917527:DXI917527 EHC917527:EHE917527 EQY917527:ERA917527 FAU917527:FAW917527 FKQ917527:FKS917527 FUM917527:FUO917527 GEI917527:GEK917527 GOE917527:GOG917527 GYA917527:GYC917527 HHW917527:HHY917527 HRS917527:HRU917527 IBO917527:IBQ917527 ILK917527:ILM917527 IVG917527:IVI917527 JFC917527:JFE917527 JOY917527:JPA917527 JYU917527:JYW917527 KIQ917527:KIS917527 KSM917527:KSO917527 LCI917527:LCK917527 LME917527:LMG917527 LWA917527:LWC917527 MFW917527:MFY917527 MPS917527:MPU917527 MZO917527:MZQ917527 NJK917527:NJM917527 NTG917527:NTI917527 ODC917527:ODE917527 OMY917527:ONA917527 OWU917527:OWW917527 PGQ917527:PGS917527 PQM917527:PQO917527 QAI917527:QAK917527 QKE917527:QKG917527 QUA917527:QUC917527 RDW917527:RDY917527 RNS917527:RNU917527 RXO917527:RXQ917527 SHK917527:SHM917527 SRG917527:SRI917527 TBC917527:TBE917527 TKY917527:TLA917527 TUU917527:TUW917527 UEQ917527:UES917527 UOM917527:UOO917527 UYI917527:UYK917527 VIE917527:VIG917527 VSA917527:VSC917527 WBW917527:WBY917527 WLS917527:WLU917527 WVO917527:WVQ917527 G983063:I983063 JC983063:JE983063 SY983063:TA983063 ACU983063:ACW983063 AMQ983063:AMS983063 AWM983063:AWO983063 BGI983063:BGK983063 BQE983063:BQG983063 CAA983063:CAC983063 CJW983063:CJY983063 CTS983063:CTU983063 DDO983063:DDQ983063 DNK983063:DNM983063 DXG983063:DXI983063 EHC983063:EHE983063 EQY983063:ERA983063 FAU983063:FAW983063 FKQ983063:FKS983063 FUM983063:FUO983063 GEI983063:GEK983063 GOE983063:GOG983063 GYA983063:GYC983063 HHW983063:HHY983063 HRS983063:HRU983063 IBO983063:IBQ983063 ILK983063:ILM983063 IVG983063:IVI983063 JFC983063:JFE983063 JOY983063:JPA983063 JYU983063:JYW983063 KIQ983063:KIS983063 KSM983063:KSO983063 LCI983063:LCK983063 LME983063:LMG983063 LWA983063:LWC983063 MFW983063:MFY983063 MPS983063:MPU983063 MZO983063:MZQ983063 NJK983063:NJM983063 NTG983063:NTI983063 ODC983063:ODE983063 OMY983063:ONA983063 OWU983063:OWW983063 PGQ983063:PGS983063 PQM983063:PQO983063 QAI983063:QAK983063 QKE983063:QKG983063 QUA983063:QUC983063 RDW983063:RDY983063 RNS983063:RNU983063 RXO983063:RXQ983063 SHK983063:SHM983063 SRG983063:SRI983063 TBC983063:TBE983063 TKY983063:TLA983063 TUU983063:TUW983063 UEQ983063:UES983063 UOM983063:UOO983063 UYI983063:UYK983063 VIE983063:VIG983063 VSA983063:VSC983063 WBW983063:WBY983063 WLS983063:WLU983063 WVO983063:WVQ983063" xr:uid="{3BA75C43-3AC9-4779-9531-4AAE90F1E892}"/>
  </dataValidations>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66E1-8A07-4610-8F4B-8D1B6A54349C}">
  <sheetPr>
    <tabColor rgb="FFFF0000"/>
    <pageSetUpPr fitToPage="1"/>
  </sheetPr>
  <dimension ref="A1:M41"/>
  <sheetViews>
    <sheetView showGridLines="0" zoomScale="90" zoomScaleNormal="90" workbookViewId="0">
      <selection activeCell="H15" sqref="H15:I15"/>
    </sheetView>
  </sheetViews>
  <sheetFormatPr defaultColWidth="9" defaultRowHeight="13.5"/>
  <cols>
    <col min="1" max="1" width="2.75" style="2" customWidth="1"/>
    <col min="2" max="2" width="3.25" style="2" customWidth="1"/>
    <col min="3" max="3" width="13.125" style="2" customWidth="1"/>
    <col min="4" max="4" width="1.5" style="2" customWidth="1"/>
    <col min="5" max="5" width="36.125" style="2" customWidth="1"/>
    <col min="6" max="7" width="4.125" style="2" customWidth="1"/>
    <col min="8" max="8" width="10.125" style="2" customWidth="1"/>
    <col min="9" max="9" width="34.75" style="2" customWidth="1"/>
    <col min="10" max="10" width="5.875" style="2" customWidth="1"/>
    <col min="11" max="16" width="9" style="2"/>
    <col min="17" max="17" width="5.375" style="2" customWidth="1"/>
    <col min="18" max="16384" width="9" style="2"/>
  </cols>
  <sheetData>
    <row r="1" spans="1:13" ht="27.95" customHeight="1" thickBot="1">
      <c r="A1" s="266" t="s">
        <v>823</v>
      </c>
      <c r="B1" s="267"/>
      <c r="C1" s="268"/>
      <c r="D1" s="268"/>
      <c r="G1" s="452" t="s">
        <v>824</v>
      </c>
      <c r="H1" s="452"/>
      <c r="I1" s="453"/>
      <c r="J1" s="453"/>
      <c r="L1" s="454"/>
      <c r="M1" s="454"/>
    </row>
    <row r="2" spans="1:13" ht="8.25" customHeight="1">
      <c r="A2" s="269"/>
      <c r="B2" s="269"/>
      <c r="C2" s="268"/>
      <c r="D2" s="268"/>
      <c r="E2" s="268"/>
      <c r="L2" s="270"/>
      <c r="M2" s="270"/>
    </row>
    <row r="3" spans="1:13" ht="15" customHeight="1">
      <c r="A3" s="286" t="s">
        <v>825</v>
      </c>
      <c r="B3" s="286"/>
      <c r="D3" s="75"/>
      <c r="E3" s="75"/>
    </row>
    <row r="4" spans="1:13" ht="15" customHeight="1">
      <c r="A4" s="287" t="s">
        <v>988</v>
      </c>
      <c r="B4" s="287"/>
      <c r="G4" s="288"/>
      <c r="H4" s="289"/>
      <c r="I4" s="289"/>
    </row>
    <row r="5" spans="1:13" ht="15" customHeight="1">
      <c r="A5" s="287" t="s">
        <v>826</v>
      </c>
      <c r="B5" s="287"/>
      <c r="G5" s="288"/>
      <c r="H5" s="289"/>
      <c r="I5" s="289"/>
    </row>
    <row r="6" spans="1:13" ht="15" customHeight="1">
      <c r="A6" s="287" t="s">
        <v>1000</v>
      </c>
      <c r="B6" s="287"/>
      <c r="G6" s="288"/>
      <c r="H6" s="289"/>
      <c r="I6" s="289"/>
    </row>
    <row r="7" spans="1:13" ht="6.75" customHeight="1">
      <c r="A7" s="288"/>
      <c r="B7" s="288"/>
      <c r="C7" s="290"/>
      <c r="G7" s="288"/>
      <c r="H7" s="289"/>
      <c r="I7" s="289"/>
    </row>
    <row r="8" spans="1:13" ht="21" customHeight="1" thickBot="1">
      <c r="A8" s="271"/>
      <c r="B8" s="271"/>
      <c r="C8" s="271"/>
      <c r="D8" s="271"/>
      <c r="E8" s="271"/>
      <c r="F8" s="76" t="s">
        <v>828</v>
      </c>
      <c r="G8" s="271"/>
      <c r="H8" s="271"/>
      <c r="I8" s="271"/>
      <c r="J8" s="340"/>
    </row>
    <row r="9" spans="1:13" ht="27.75" customHeight="1" thickBot="1">
      <c r="A9" s="455" t="s">
        <v>798</v>
      </c>
      <c r="B9" s="456"/>
      <c r="C9" s="456"/>
      <c r="D9" s="456"/>
      <c r="E9" s="457"/>
      <c r="F9" s="292" t="s">
        <v>799</v>
      </c>
      <c r="G9" s="293" t="s">
        <v>800</v>
      </c>
      <c r="H9" s="458" t="s">
        <v>801</v>
      </c>
      <c r="I9" s="459"/>
      <c r="J9" s="291" t="s">
        <v>827</v>
      </c>
    </row>
    <row r="10" spans="1:13" ht="27.95" customHeight="1" thickBot="1">
      <c r="A10" s="294" t="s">
        <v>530</v>
      </c>
      <c r="B10" s="409" t="s">
        <v>1003</v>
      </c>
      <c r="C10" s="410"/>
      <c r="D10" s="410"/>
      <c r="E10" s="411"/>
      <c r="F10" s="298" t="s">
        <v>802</v>
      </c>
      <c r="G10" s="299" t="s">
        <v>802</v>
      </c>
      <c r="H10" s="387"/>
      <c r="I10" s="445"/>
      <c r="J10" s="300"/>
    </row>
    <row r="11" spans="1:13" ht="27.95" customHeight="1" thickBot="1">
      <c r="A11" s="294" t="s">
        <v>531</v>
      </c>
      <c r="B11" s="409" t="s">
        <v>865</v>
      </c>
      <c r="C11" s="410"/>
      <c r="D11" s="410"/>
      <c r="E11" s="411"/>
      <c r="F11" s="298" t="s">
        <v>802</v>
      </c>
      <c r="G11" s="299" t="s">
        <v>802</v>
      </c>
      <c r="H11" s="387"/>
      <c r="I11" s="445"/>
      <c r="J11" s="300"/>
    </row>
    <row r="12" spans="1:13" ht="27.95" customHeight="1" thickBot="1">
      <c r="A12" s="294" t="s">
        <v>532</v>
      </c>
      <c r="B12" s="409" t="s">
        <v>866</v>
      </c>
      <c r="C12" s="410"/>
      <c r="D12" s="410"/>
      <c r="E12" s="411"/>
      <c r="F12" s="298" t="s">
        <v>802</v>
      </c>
      <c r="G12" s="299" t="s">
        <v>802</v>
      </c>
      <c r="H12" s="387"/>
      <c r="I12" s="445"/>
      <c r="J12" s="300"/>
    </row>
    <row r="13" spans="1:13" ht="27.95" customHeight="1" thickBot="1">
      <c r="A13" s="294" t="s">
        <v>533</v>
      </c>
      <c r="B13" s="409" t="s">
        <v>867</v>
      </c>
      <c r="C13" s="410"/>
      <c r="D13" s="410"/>
      <c r="E13" s="411"/>
      <c r="F13" s="298" t="s">
        <v>802</v>
      </c>
      <c r="G13" s="299" t="s">
        <v>802</v>
      </c>
      <c r="H13" s="387"/>
      <c r="I13" s="445"/>
      <c r="J13" s="300"/>
    </row>
    <row r="14" spans="1:13" ht="62.25" customHeight="1">
      <c r="A14" s="372" t="s">
        <v>534</v>
      </c>
      <c r="B14" s="404" t="s">
        <v>868</v>
      </c>
      <c r="C14" s="405"/>
      <c r="D14" s="405"/>
      <c r="E14" s="406"/>
      <c r="F14" s="373" t="s">
        <v>212</v>
      </c>
      <c r="G14" s="371" t="s">
        <v>212</v>
      </c>
      <c r="H14" s="450" t="s">
        <v>869</v>
      </c>
      <c r="I14" s="451"/>
      <c r="J14" s="300"/>
    </row>
    <row r="15" spans="1:13" ht="27.95" customHeight="1">
      <c r="A15" s="294" t="s">
        <v>534</v>
      </c>
      <c r="B15" s="295" t="s">
        <v>829</v>
      </c>
      <c r="C15" s="296"/>
      <c r="D15" s="296"/>
      <c r="E15" s="297"/>
      <c r="F15" s="298" t="s">
        <v>802</v>
      </c>
      <c r="G15" s="299" t="s">
        <v>802</v>
      </c>
      <c r="H15" s="387"/>
      <c r="I15" s="445"/>
      <c r="J15" s="301"/>
    </row>
    <row r="16" spans="1:13" ht="27.95" customHeight="1">
      <c r="A16" s="294" t="s">
        <v>535</v>
      </c>
      <c r="B16" s="295" t="s">
        <v>830</v>
      </c>
      <c r="C16" s="296"/>
      <c r="D16" s="296"/>
      <c r="E16" s="297"/>
      <c r="F16" s="298" t="s">
        <v>802</v>
      </c>
      <c r="G16" s="299" t="s">
        <v>802</v>
      </c>
      <c r="H16" s="387" t="s">
        <v>831</v>
      </c>
      <c r="I16" s="445"/>
      <c r="J16" s="301"/>
    </row>
    <row r="17" spans="1:11" ht="30" customHeight="1">
      <c r="A17" s="294" t="s">
        <v>536</v>
      </c>
      <c r="B17" s="446" t="s">
        <v>832</v>
      </c>
      <c r="C17" s="447"/>
      <c r="D17" s="447"/>
      <c r="E17" s="388"/>
      <c r="F17" s="302" t="s">
        <v>212</v>
      </c>
      <c r="G17" s="303" t="s">
        <v>212</v>
      </c>
      <c r="H17" s="448" t="s">
        <v>833</v>
      </c>
      <c r="I17" s="449"/>
      <c r="J17" s="301"/>
    </row>
    <row r="18" spans="1:11" ht="27.95" customHeight="1">
      <c r="A18" s="304" t="s">
        <v>659</v>
      </c>
      <c r="B18" s="409" t="s">
        <v>834</v>
      </c>
      <c r="C18" s="410"/>
      <c r="D18" s="410"/>
      <c r="E18" s="411"/>
      <c r="F18" s="298" t="s">
        <v>802</v>
      </c>
      <c r="G18" s="303"/>
      <c r="H18" s="387" t="s">
        <v>835</v>
      </c>
      <c r="I18" s="388"/>
      <c r="J18" s="305"/>
    </row>
    <row r="19" spans="1:11" ht="32.1" customHeight="1">
      <c r="A19" s="304" t="s">
        <v>537</v>
      </c>
      <c r="B19" s="432" t="s">
        <v>995</v>
      </c>
      <c r="C19" s="433"/>
      <c r="D19" s="433"/>
      <c r="E19" s="386"/>
      <c r="F19" s="302"/>
      <c r="G19" s="299" t="s">
        <v>802</v>
      </c>
      <c r="H19" s="387" t="s">
        <v>835</v>
      </c>
      <c r="I19" s="388"/>
      <c r="J19" s="305"/>
    </row>
    <row r="20" spans="1:11" ht="27.95" customHeight="1">
      <c r="A20" s="304" t="s">
        <v>538</v>
      </c>
      <c r="B20" s="409" t="s">
        <v>836</v>
      </c>
      <c r="C20" s="410"/>
      <c r="D20" s="410"/>
      <c r="E20" s="411"/>
      <c r="F20" s="302"/>
      <c r="G20" s="299" t="s">
        <v>802</v>
      </c>
      <c r="H20" s="387" t="s">
        <v>835</v>
      </c>
      <c r="I20" s="388"/>
      <c r="J20" s="305"/>
    </row>
    <row r="21" spans="1:11" ht="32.1" customHeight="1">
      <c r="A21" s="304" t="s">
        <v>539</v>
      </c>
      <c r="B21" s="432" t="s">
        <v>837</v>
      </c>
      <c r="C21" s="433"/>
      <c r="D21" s="433"/>
      <c r="E21" s="386"/>
      <c r="F21" s="302" t="s">
        <v>212</v>
      </c>
      <c r="G21" s="303" t="s">
        <v>212</v>
      </c>
      <c r="H21" s="389" t="s">
        <v>838</v>
      </c>
      <c r="I21" s="434"/>
      <c r="J21" s="305"/>
    </row>
    <row r="22" spans="1:11" ht="27.95" customHeight="1">
      <c r="A22" s="304" t="s">
        <v>540</v>
      </c>
      <c r="B22" s="432" t="s">
        <v>839</v>
      </c>
      <c r="C22" s="433"/>
      <c r="D22" s="436"/>
      <c r="E22" s="437"/>
      <c r="F22" s="306" t="s">
        <v>212</v>
      </c>
      <c r="G22" s="307" t="s">
        <v>212</v>
      </c>
      <c r="H22" s="423"/>
      <c r="I22" s="435"/>
      <c r="J22" s="305"/>
    </row>
    <row r="23" spans="1:11" ht="36" customHeight="1">
      <c r="A23" s="308" t="s">
        <v>541</v>
      </c>
      <c r="B23" s="444" t="s">
        <v>840</v>
      </c>
      <c r="C23" s="390"/>
      <c r="D23" s="397" t="s">
        <v>989</v>
      </c>
      <c r="E23" s="398"/>
      <c r="F23" s="398"/>
      <c r="G23" s="398"/>
      <c r="H23" s="442" t="s">
        <v>991</v>
      </c>
      <c r="I23" s="442"/>
      <c r="J23" s="443"/>
    </row>
    <row r="24" spans="1:11" ht="30.75" customHeight="1">
      <c r="A24" s="309"/>
      <c r="B24" s="438" t="s">
        <v>841</v>
      </c>
      <c r="C24" s="439"/>
      <c r="D24" s="312"/>
      <c r="E24" s="358" t="s">
        <v>993</v>
      </c>
      <c r="F24" s="359" t="s">
        <v>802</v>
      </c>
      <c r="G24" s="360" t="s">
        <v>802</v>
      </c>
      <c r="H24" s="440"/>
      <c r="I24" s="441"/>
      <c r="J24" s="305"/>
      <c r="K24" s="415"/>
    </row>
    <row r="25" spans="1:11" ht="36" customHeight="1">
      <c r="A25" s="357"/>
      <c r="B25" s="438"/>
      <c r="C25" s="439"/>
      <c r="D25" s="397" t="s">
        <v>990</v>
      </c>
      <c r="E25" s="398"/>
      <c r="F25" s="398"/>
      <c r="G25" s="398"/>
      <c r="H25" s="442" t="s">
        <v>992</v>
      </c>
      <c r="I25" s="442"/>
      <c r="J25" s="443"/>
      <c r="K25" s="416"/>
    </row>
    <row r="26" spans="1:11" ht="30.75" customHeight="1">
      <c r="A26" s="309"/>
      <c r="B26" s="426" t="s">
        <v>844</v>
      </c>
      <c r="C26" s="427"/>
      <c r="D26" s="312"/>
      <c r="E26" s="361" t="s">
        <v>993</v>
      </c>
      <c r="F26" s="365" t="s">
        <v>212</v>
      </c>
      <c r="G26" s="366" t="s">
        <v>212</v>
      </c>
      <c r="H26" s="430"/>
      <c r="I26" s="431"/>
      <c r="J26" s="362"/>
      <c r="K26" s="416"/>
    </row>
    <row r="27" spans="1:11" ht="30.75" customHeight="1">
      <c r="A27" s="309"/>
      <c r="B27" s="426"/>
      <c r="C27" s="427"/>
      <c r="D27" s="312"/>
      <c r="E27" s="363" t="s">
        <v>994</v>
      </c>
      <c r="F27" s="367" t="s">
        <v>212</v>
      </c>
      <c r="G27" s="368" t="s">
        <v>212</v>
      </c>
      <c r="H27" s="417"/>
      <c r="I27" s="418"/>
      <c r="J27" s="364"/>
      <c r="K27" s="416"/>
    </row>
    <row r="28" spans="1:11" ht="23.1" customHeight="1">
      <c r="A28" s="309"/>
      <c r="B28" s="310"/>
      <c r="C28" s="311"/>
      <c r="D28" s="312"/>
      <c r="E28" s="313" t="s">
        <v>842</v>
      </c>
      <c r="F28" s="314" t="s">
        <v>802</v>
      </c>
      <c r="G28" s="315"/>
      <c r="H28" s="419" t="s">
        <v>843</v>
      </c>
      <c r="I28" s="420"/>
      <c r="J28" s="425"/>
      <c r="K28" s="416"/>
    </row>
    <row r="29" spans="1:11" ht="23.1" customHeight="1">
      <c r="A29" s="309"/>
      <c r="B29" s="426"/>
      <c r="C29" s="427"/>
      <c r="D29" s="312"/>
      <c r="E29" s="313" t="s">
        <v>845</v>
      </c>
      <c r="F29" s="316"/>
      <c r="G29" s="317" t="s">
        <v>802</v>
      </c>
      <c r="H29" s="421"/>
      <c r="I29" s="422"/>
      <c r="J29" s="425"/>
      <c r="K29" s="416"/>
    </row>
    <row r="30" spans="1:11" ht="23.1" customHeight="1">
      <c r="A30" s="318"/>
      <c r="B30" s="428"/>
      <c r="C30" s="429"/>
      <c r="D30" s="319"/>
      <c r="E30" s="320" t="s">
        <v>846</v>
      </c>
      <c r="F30" s="321" t="s">
        <v>802</v>
      </c>
      <c r="G30" s="322" t="s">
        <v>802</v>
      </c>
      <c r="H30" s="423"/>
      <c r="I30" s="424"/>
      <c r="J30" s="425"/>
      <c r="K30" s="416"/>
    </row>
    <row r="31" spans="1:11" ht="27.75" customHeight="1">
      <c r="A31" s="304" t="s">
        <v>542</v>
      </c>
      <c r="B31" s="409" t="s">
        <v>847</v>
      </c>
      <c r="C31" s="410"/>
      <c r="D31" s="410"/>
      <c r="E31" s="411"/>
      <c r="F31" s="302" t="s">
        <v>212</v>
      </c>
      <c r="G31" s="303" t="s">
        <v>212</v>
      </c>
      <c r="H31" s="387" t="s">
        <v>848</v>
      </c>
      <c r="I31" s="388"/>
      <c r="J31" s="305"/>
      <c r="K31" s="416"/>
    </row>
    <row r="32" spans="1:11" ht="27.75" customHeight="1">
      <c r="A32" s="308" t="s">
        <v>861</v>
      </c>
      <c r="B32" s="383" t="s">
        <v>849</v>
      </c>
      <c r="C32" s="384"/>
      <c r="D32" s="385" t="s">
        <v>850</v>
      </c>
      <c r="E32" s="386"/>
      <c r="F32" s="298" t="s">
        <v>802</v>
      </c>
      <c r="G32" s="303"/>
      <c r="H32" s="387" t="s">
        <v>851</v>
      </c>
      <c r="I32" s="388"/>
      <c r="J32" s="305"/>
    </row>
    <row r="33" spans="1:10" ht="30" customHeight="1">
      <c r="A33" s="323"/>
      <c r="B33" s="324"/>
      <c r="C33" s="325"/>
      <c r="D33" s="389" t="s">
        <v>852</v>
      </c>
      <c r="E33" s="390"/>
      <c r="F33" s="306"/>
      <c r="G33" s="326" t="s">
        <v>802</v>
      </c>
      <c r="H33" s="389" t="s">
        <v>851</v>
      </c>
      <c r="I33" s="390"/>
      <c r="J33" s="305"/>
    </row>
    <row r="34" spans="1:10" ht="21.75" customHeight="1">
      <c r="A34" s="308" t="s">
        <v>864</v>
      </c>
      <c r="B34" s="393" t="s">
        <v>853</v>
      </c>
      <c r="C34" s="394"/>
      <c r="D34" s="397" t="s">
        <v>854</v>
      </c>
      <c r="E34" s="398"/>
      <c r="F34" s="398"/>
      <c r="G34" s="398"/>
      <c r="H34" s="398"/>
      <c r="I34" s="398"/>
      <c r="J34" s="399"/>
    </row>
    <row r="35" spans="1:10" ht="30" customHeight="1">
      <c r="A35" s="323"/>
      <c r="B35" s="395"/>
      <c r="C35" s="396"/>
      <c r="D35" s="312"/>
      <c r="E35" s="327" t="s">
        <v>855</v>
      </c>
      <c r="F35" s="334" t="s">
        <v>212</v>
      </c>
      <c r="G35" s="328"/>
      <c r="H35" s="400" t="s">
        <v>856</v>
      </c>
      <c r="I35" s="401"/>
      <c r="J35" s="305"/>
    </row>
    <row r="36" spans="1:10" ht="30" customHeight="1">
      <c r="A36" s="323"/>
      <c r="B36" s="335"/>
      <c r="C36" s="336"/>
      <c r="D36" s="312"/>
      <c r="E36" s="329" t="s">
        <v>857</v>
      </c>
      <c r="F36" s="316" t="s">
        <v>212</v>
      </c>
      <c r="G36" s="330"/>
      <c r="H36" s="402" t="s">
        <v>858</v>
      </c>
      <c r="I36" s="403"/>
      <c r="J36" s="305"/>
    </row>
    <row r="37" spans="1:10" ht="24" customHeight="1">
      <c r="A37" s="337"/>
      <c r="B37" s="338"/>
      <c r="C37" s="339"/>
      <c r="D37" s="319"/>
      <c r="E37" s="331" t="s">
        <v>859</v>
      </c>
      <c r="F37" s="332"/>
      <c r="G37" s="333" t="s">
        <v>212</v>
      </c>
      <c r="H37" s="391" t="s">
        <v>860</v>
      </c>
      <c r="I37" s="392"/>
      <c r="J37" s="305"/>
    </row>
    <row r="38" spans="1:10" ht="33" customHeight="1">
      <c r="A38" s="369" t="s">
        <v>998</v>
      </c>
      <c r="B38" s="404" t="s">
        <v>862</v>
      </c>
      <c r="C38" s="405"/>
      <c r="D38" s="405"/>
      <c r="E38" s="406"/>
      <c r="F38" s="370" t="s">
        <v>802</v>
      </c>
      <c r="G38" s="371"/>
      <c r="H38" s="407" t="s">
        <v>863</v>
      </c>
      <c r="I38" s="408"/>
      <c r="J38" s="305"/>
    </row>
    <row r="39" spans="1:10" ht="42.75" customHeight="1">
      <c r="A39" s="304" t="s">
        <v>999</v>
      </c>
      <c r="B39" s="409" t="s">
        <v>996</v>
      </c>
      <c r="C39" s="410"/>
      <c r="D39" s="410"/>
      <c r="E39" s="411"/>
      <c r="F39" s="302" t="s">
        <v>212</v>
      </c>
      <c r="G39" s="303" t="s">
        <v>212</v>
      </c>
      <c r="H39" s="412" t="s">
        <v>997</v>
      </c>
      <c r="I39" s="413"/>
      <c r="J39" s="305"/>
    </row>
    <row r="40" spans="1:10" ht="4.5" customHeight="1">
      <c r="A40" s="288"/>
      <c r="B40" s="288"/>
      <c r="F40" s="288"/>
      <c r="G40" s="288"/>
      <c r="H40" s="289"/>
      <c r="I40" s="289"/>
    </row>
    <row r="41" spans="1:10">
      <c r="A41" s="414"/>
      <c r="B41" s="414"/>
      <c r="C41" s="414"/>
      <c r="D41" s="414"/>
      <c r="E41" s="414"/>
      <c r="F41" s="414"/>
      <c r="G41" s="414"/>
      <c r="H41" s="414"/>
      <c r="I41" s="414"/>
      <c r="J41" s="414"/>
    </row>
  </sheetData>
  <sheetProtection selectLockedCells="1"/>
  <mergeCells count="59">
    <mergeCell ref="G1:H1"/>
    <mergeCell ref="I1:J1"/>
    <mergeCell ref="L1:M1"/>
    <mergeCell ref="A9:E9"/>
    <mergeCell ref="H9:I9"/>
    <mergeCell ref="B10:E10"/>
    <mergeCell ref="H10:I10"/>
    <mergeCell ref="H15:I15"/>
    <mergeCell ref="H16:I16"/>
    <mergeCell ref="B17:E17"/>
    <mergeCell ref="H17:I17"/>
    <mergeCell ref="B11:E11"/>
    <mergeCell ref="H11:I11"/>
    <mergeCell ref="B12:E12"/>
    <mergeCell ref="H12:I12"/>
    <mergeCell ref="B14:E14"/>
    <mergeCell ref="H14:I14"/>
    <mergeCell ref="B13:E13"/>
    <mergeCell ref="H13:I13"/>
    <mergeCell ref="B18:E18"/>
    <mergeCell ref="H18:I18"/>
    <mergeCell ref="B19:E19"/>
    <mergeCell ref="H19:I19"/>
    <mergeCell ref="B20:E20"/>
    <mergeCell ref="H20:I20"/>
    <mergeCell ref="B21:E21"/>
    <mergeCell ref="H21:I22"/>
    <mergeCell ref="B22:E22"/>
    <mergeCell ref="B24:C25"/>
    <mergeCell ref="H24:I24"/>
    <mergeCell ref="D23:G23"/>
    <mergeCell ref="H23:J23"/>
    <mergeCell ref="D25:G25"/>
    <mergeCell ref="H25:J25"/>
    <mergeCell ref="B23:C23"/>
    <mergeCell ref="K24:K31"/>
    <mergeCell ref="B31:E31"/>
    <mergeCell ref="H31:I31"/>
    <mergeCell ref="H27:I27"/>
    <mergeCell ref="H28:I30"/>
    <mergeCell ref="J28:J30"/>
    <mergeCell ref="B29:C30"/>
    <mergeCell ref="B26:C27"/>
    <mergeCell ref="H26:I26"/>
    <mergeCell ref="B38:E38"/>
    <mergeCell ref="H38:I38"/>
    <mergeCell ref="B39:E39"/>
    <mergeCell ref="H39:I39"/>
    <mergeCell ref="A41:J41"/>
    <mergeCell ref="H37:I37"/>
    <mergeCell ref="B34:C35"/>
    <mergeCell ref="D34:J34"/>
    <mergeCell ref="H35:I35"/>
    <mergeCell ref="H36:I36"/>
    <mergeCell ref="B32:C32"/>
    <mergeCell ref="D32:E32"/>
    <mergeCell ref="H32:I32"/>
    <mergeCell ref="D33:E33"/>
    <mergeCell ref="H33:I33"/>
  </mergeCells>
  <phoneticPr fontId="2"/>
  <conditionalFormatting sqref="I1 J39 J24 J31:J33 J35:J37 J10:J22">
    <cfRule type="cellIs" dxfId="294" priority="6" stopIfTrue="1" operator="notEqual">
      <formula>""</formula>
    </cfRule>
  </conditionalFormatting>
  <conditionalFormatting sqref="J38">
    <cfRule type="cellIs" dxfId="293" priority="4" stopIfTrue="1" operator="notEqual">
      <formula>""</formula>
    </cfRule>
  </conditionalFormatting>
  <conditionalFormatting sqref="J8">
    <cfRule type="cellIs" dxfId="292" priority="3" stopIfTrue="1" operator="notEqual">
      <formula>""</formula>
    </cfRule>
  </conditionalFormatting>
  <conditionalFormatting sqref="J27:J28">
    <cfRule type="cellIs" dxfId="291" priority="2" stopIfTrue="1" operator="notEqual">
      <formula>""</formula>
    </cfRule>
  </conditionalFormatting>
  <conditionalFormatting sqref="J26">
    <cfRule type="cellIs" dxfId="290" priority="1" stopIfTrue="1" operator="notEqual">
      <formula>""</formula>
    </cfRule>
  </conditionalFormatting>
  <dataValidations count="1">
    <dataValidation imeMode="on" allowBlank="1" showInputMessage="1" showErrorMessage="1" sqref="I1 J24 J31:J33 J35:J39 J8 J26:J28 J10:J22" xr:uid="{44755436-407F-422A-80AB-20817C7B05BA}"/>
  </dataValidations>
  <pageMargins left="0.82677165354330717" right="0.43307086614173229" top="0.59055118110236227" bottom="0.39370078740157483" header="0.15748031496062992" footer="0.15748031496062992"/>
  <pageSetup paperSize="9" scale="79" orientation="portrait" r:id="rId1"/>
  <headerFooter scaleWithDoc="0" alignWithMargins="0"/>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79"/>
  <sheetViews>
    <sheetView showGridLines="0" showZeros="0" view="pageBreakPreview" topLeftCell="A31" zoomScaleNormal="100" zoomScaleSheetLayoutView="100" workbookViewId="0">
      <selection activeCell="AE51" sqref="AE51"/>
    </sheetView>
  </sheetViews>
  <sheetFormatPr defaultColWidth="2.875" defaultRowHeight="13.5"/>
  <cols>
    <col min="1" max="3" width="2.875" style="2" customWidth="1"/>
    <col min="4" max="4" width="5.125" style="2" customWidth="1"/>
    <col min="5" max="28" width="2.875" style="2" customWidth="1"/>
    <col min="29" max="29" width="2.5" style="2" customWidth="1"/>
    <col min="30" max="30" width="1.75" style="2" customWidth="1"/>
    <col min="31" max="31" width="8.875" style="243" customWidth="1"/>
    <col min="32" max="32" width="2.375" style="2" customWidth="1"/>
    <col min="33" max="33" width="2.875" style="2" customWidth="1"/>
    <col min="34" max="34" width="3.5" style="45" hidden="1" customWidth="1"/>
    <col min="35" max="35" width="19.375" style="2" hidden="1" customWidth="1"/>
    <col min="36" max="36" width="7.25" style="2" hidden="1" customWidth="1"/>
    <col min="37" max="37" width="14.375" style="2" hidden="1" customWidth="1"/>
    <col min="38" max="38" width="3.5" style="2" hidden="1" customWidth="1"/>
    <col min="39" max="40" width="8.875" style="2" hidden="1" customWidth="1"/>
    <col min="41" max="61" width="8.875" style="2" customWidth="1"/>
    <col min="62" max="16384" width="2.875" style="2"/>
  </cols>
  <sheetData>
    <row r="1" spans="1:35" ht="9" customHeight="1">
      <c r="A1" s="609" t="s">
        <v>223</v>
      </c>
      <c r="B1" s="609"/>
      <c r="C1" s="609"/>
      <c r="D1" s="609"/>
      <c r="M1" s="600"/>
      <c r="N1" s="600"/>
      <c r="O1" s="600"/>
      <c r="P1" s="600"/>
      <c r="Q1" s="601"/>
      <c r="R1" s="601"/>
      <c r="S1" s="601"/>
      <c r="T1" s="601"/>
      <c r="U1" s="600"/>
      <c r="V1" s="600"/>
      <c r="W1" s="600"/>
      <c r="X1" s="600"/>
      <c r="Y1" s="602"/>
      <c r="Z1" s="602"/>
      <c r="AA1" s="602"/>
      <c r="AB1" s="602"/>
      <c r="AC1" s="602"/>
      <c r="AE1" s="242"/>
      <c r="AH1" s="45" t="s">
        <v>631</v>
      </c>
    </row>
    <row r="2" spans="1:35" ht="9" customHeight="1">
      <c r="A2" s="609"/>
      <c r="B2" s="609"/>
      <c r="C2" s="609"/>
      <c r="D2" s="609"/>
      <c r="M2" s="600"/>
      <c r="N2" s="600"/>
      <c r="O2" s="600"/>
      <c r="P2" s="600"/>
      <c r="Q2" s="601"/>
      <c r="R2" s="601"/>
      <c r="S2" s="601"/>
      <c r="T2" s="601"/>
      <c r="U2" s="600"/>
      <c r="V2" s="600"/>
      <c r="W2" s="600"/>
      <c r="X2" s="600"/>
      <c r="Y2" s="602"/>
      <c r="Z2" s="602"/>
      <c r="AA2" s="602"/>
      <c r="AB2" s="602"/>
      <c r="AC2" s="602"/>
      <c r="AH2" s="45" t="s">
        <v>632</v>
      </c>
    </row>
    <row r="3" spans="1:35" ht="11.25" customHeight="1">
      <c r="B3" s="603" t="s">
        <v>634</v>
      </c>
      <c r="C3" s="604"/>
      <c r="D3" s="604"/>
      <c r="E3" s="604"/>
      <c r="F3" s="604"/>
      <c r="G3" s="605"/>
      <c r="S3" s="235"/>
      <c r="Z3" s="5"/>
      <c r="AD3" s="3"/>
      <c r="AH3" s="2" t="s">
        <v>211</v>
      </c>
      <c r="AI3" s="2" t="s">
        <v>210</v>
      </c>
    </row>
    <row r="4" spans="1:35" ht="11.25" customHeight="1">
      <c r="A4" s="1"/>
      <c r="B4" s="606"/>
      <c r="C4" s="607"/>
      <c r="D4" s="607"/>
      <c r="E4" s="607"/>
      <c r="F4" s="607"/>
      <c r="G4" s="608"/>
      <c r="AD4" s="3"/>
      <c r="AH4" s="45" t="s">
        <v>153</v>
      </c>
      <c r="AI4" s="2" t="s">
        <v>152</v>
      </c>
    </row>
    <row r="5" spans="1:35" ht="13.5" customHeight="1">
      <c r="A5" s="599" t="s">
        <v>1004</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H5" s="45" t="s">
        <v>155</v>
      </c>
      <c r="AI5" s="2" t="s">
        <v>154</v>
      </c>
    </row>
    <row r="6" spans="1:35" ht="13.5" customHeight="1" thickBot="1">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75"/>
      <c r="AE6" s="242"/>
      <c r="AH6" s="45" t="s">
        <v>157</v>
      </c>
      <c r="AI6" s="2" t="s">
        <v>156</v>
      </c>
    </row>
    <row r="7" spans="1:35" ht="18.95" customHeight="1" thickBot="1">
      <c r="A7" s="75"/>
      <c r="B7" s="75"/>
      <c r="C7" s="75"/>
      <c r="D7" s="75"/>
      <c r="E7" s="75"/>
      <c r="F7" s="75"/>
      <c r="G7" s="75"/>
      <c r="H7" s="75"/>
      <c r="I7" s="75"/>
      <c r="J7" s="75"/>
      <c r="K7" s="75"/>
      <c r="L7" s="75"/>
      <c r="M7" s="75"/>
      <c r="N7" s="75"/>
      <c r="O7" s="75"/>
      <c r="P7" s="75"/>
      <c r="Q7" s="75"/>
      <c r="R7" s="613" t="s">
        <v>635</v>
      </c>
      <c r="S7" s="614"/>
      <c r="T7" s="614"/>
      <c r="U7" s="614"/>
      <c r="V7" s="615" t="s">
        <v>676</v>
      </c>
      <c r="W7" s="616"/>
      <c r="X7" s="42"/>
      <c r="Y7" s="46" t="s">
        <v>677</v>
      </c>
      <c r="Z7" s="42"/>
      <c r="AA7" s="47" t="s">
        <v>678</v>
      </c>
      <c r="AB7" s="42"/>
      <c r="AC7" s="48" t="s">
        <v>679</v>
      </c>
      <c r="AD7" s="4"/>
      <c r="AE7" s="242" t="str">
        <f>IF(X7="","","R"&amp;TEXT((DATE(X7,Z7,AB7)),"yymmdd"))</f>
        <v/>
      </c>
      <c r="AH7" s="45" t="s">
        <v>159</v>
      </c>
      <c r="AI7" s="2" t="s">
        <v>158</v>
      </c>
    </row>
    <row r="8" spans="1:35">
      <c r="B8" s="4" t="s">
        <v>1008</v>
      </c>
      <c r="C8" s="4"/>
      <c r="D8" s="4"/>
      <c r="E8" s="4"/>
      <c r="AH8" s="45" t="s">
        <v>161</v>
      </c>
      <c r="AI8" s="2" t="s">
        <v>160</v>
      </c>
    </row>
    <row r="9" spans="1:35" ht="7.5" customHeight="1">
      <c r="A9" s="1"/>
      <c r="AH9" s="45" t="s">
        <v>163</v>
      </c>
      <c r="AI9" s="2" t="s">
        <v>162</v>
      </c>
    </row>
    <row r="10" spans="1:35">
      <c r="A10" s="610" t="s">
        <v>1005</v>
      </c>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17"/>
      <c r="AH10" s="45" t="s">
        <v>165</v>
      </c>
      <c r="AI10" s="2" t="s">
        <v>164</v>
      </c>
    </row>
    <row r="11" spans="1:35">
      <c r="A11" s="611"/>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17"/>
      <c r="AH11" s="45" t="s">
        <v>167</v>
      </c>
      <c r="AI11" s="2" t="s">
        <v>166</v>
      </c>
    </row>
    <row r="12" spans="1:35">
      <c r="A12" s="611"/>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17"/>
      <c r="AH12" s="45" t="s">
        <v>169</v>
      </c>
      <c r="AI12" s="2" t="s">
        <v>168</v>
      </c>
    </row>
    <row r="13" spans="1:35">
      <c r="A13" s="612"/>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76"/>
      <c r="AH13" s="45" t="s">
        <v>171</v>
      </c>
      <c r="AI13" s="2" t="s">
        <v>170</v>
      </c>
    </row>
    <row r="14" spans="1:35" ht="6" customHeight="1">
      <c r="AH14" s="45" t="s">
        <v>173</v>
      </c>
      <c r="AI14" s="2" t="s">
        <v>172</v>
      </c>
    </row>
    <row r="15" spans="1:35" ht="6" customHeight="1">
      <c r="A15" s="1"/>
      <c r="AG15"/>
      <c r="AH15" s="45" t="s">
        <v>175</v>
      </c>
      <c r="AI15" s="2" t="s">
        <v>174</v>
      </c>
    </row>
    <row r="16" spans="1:35">
      <c r="A16" s="1"/>
      <c r="B16" s="50"/>
      <c r="F16" s="617"/>
      <c r="G16" s="617"/>
      <c r="L16" s="341"/>
      <c r="Y16" s="618"/>
      <c r="Z16" s="618"/>
      <c r="AA16" s="618"/>
      <c r="AB16" s="618"/>
      <c r="AC16" s="618"/>
      <c r="AG16"/>
      <c r="AH16" s="45" t="s">
        <v>85</v>
      </c>
      <c r="AI16" s="2" t="s">
        <v>176</v>
      </c>
    </row>
    <row r="17" spans="1:35" ht="5.85" customHeight="1">
      <c r="A17" s="1"/>
      <c r="B17" s="76"/>
      <c r="Y17" s="41"/>
      <c r="Z17" s="41"/>
      <c r="AA17" s="41"/>
      <c r="AB17" s="41"/>
      <c r="AC17" s="41"/>
      <c r="AG17"/>
      <c r="AH17" s="45" t="s">
        <v>180</v>
      </c>
      <c r="AI17" s="2" t="s">
        <v>179</v>
      </c>
    </row>
    <row r="18" spans="1:35" ht="14.25" thickBot="1">
      <c r="B18" s="50" t="s">
        <v>685</v>
      </c>
      <c r="C18" s="2" t="s">
        <v>64</v>
      </c>
      <c r="D18" s="4"/>
      <c r="E18" s="4"/>
      <c r="F18" s="4"/>
      <c r="G18" s="4"/>
      <c r="H18" s="4"/>
      <c r="I18" s="17"/>
      <c r="J18" s="4"/>
      <c r="K18" s="4"/>
      <c r="L18" s="4"/>
      <c r="M18" s="4"/>
      <c r="N18" s="17"/>
      <c r="O18" s="17"/>
      <c r="P18" s="17"/>
      <c r="Q18" s="17"/>
      <c r="R18" s="17"/>
      <c r="S18" s="17"/>
      <c r="T18" s="17"/>
      <c r="U18" s="17"/>
      <c r="V18" s="17"/>
      <c r="W18" s="17"/>
      <c r="X18" s="17"/>
      <c r="Y18" s="17"/>
      <c r="Z18" s="17"/>
      <c r="AH18" s="45" t="s">
        <v>182</v>
      </c>
      <c r="AI18" s="2" t="s">
        <v>181</v>
      </c>
    </row>
    <row r="19" spans="1:35" ht="13.5" customHeight="1">
      <c r="C19" s="566" t="s">
        <v>47</v>
      </c>
      <c r="D19" s="567"/>
      <c r="E19" s="567"/>
      <c r="F19" s="567"/>
      <c r="G19" s="568"/>
      <c r="H19" s="569"/>
      <c r="I19" s="570"/>
      <c r="J19" s="570"/>
      <c r="K19" s="570"/>
      <c r="L19" s="570"/>
      <c r="M19" s="570"/>
      <c r="N19" s="570"/>
      <c r="O19" s="570"/>
      <c r="P19" s="570"/>
      <c r="Q19" s="570"/>
      <c r="R19" s="570"/>
      <c r="S19" s="570"/>
      <c r="T19" s="570"/>
      <c r="U19" s="570"/>
      <c r="V19" s="570"/>
      <c r="W19" s="570"/>
      <c r="X19" s="570"/>
      <c r="Y19" s="570"/>
      <c r="Z19" s="570"/>
      <c r="AA19" s="570"/>
      <c r="AB19" s="570"/>
      <c r="AC19" s="571"/>
      <c r="AH19" s="45" t="s">
        <v>184</v>
      </c>
      <c r="AI19" s="2" t="s">
        <v>183</v>
      </c>
    </row>
    <row r="20" spans="1:35" ht="24" customHeight="1">
      <c r="C20" s="575" t="s">
        <v>117</v>
      </c>
      <c r="D20" s="576"/>
      <c r="E20" s="576"/>
      <c r="F20" s="576"/>
      <c r="G20" s="577"/>
      <c r="H20" s="529"/>
      <c r="I20" s="530"/>
      <c r="J20" s="530"/>
      <c r="K20" s="530"/>
      <c r="L20" s="530"/>
      <c r="M20" s="530"/>
      <c r="N20" s="530"/>
      <c r="O20" s="530"/>
      <c r="P20" s="530"/>
      <c r="Q20" s="530"/>
      <c r="R20" s="530"/>
      <c r="S20" s="530"/>
      <c r="T20" s="530"/>
      <c r="U20" s="530"/>
      <c r="V20" s="530"/>
      <c r="W20" s="530"/>
      <c r="X20" s="530"/>
      <c r="Y20" s="530"/>
      <c r="Z20" s="530"/>
      <c r="AA20" s="530"/>
      <c r="AB20" s="530"/>
      <c r="AC20" s="531"/>
      <c r="AH20" s="2" t="s">
        <v>84</v>
      </c>
      <c r="AI20" s="2" t="s">
        <v>185</v>
      </c>
    </row>
    <row r="21" spans="1:35" ht="30" customHeight="1">
      <c r="C21" s="527" t="s">
        <v>119</v>
      </c>
      <c r="D21" s="528"/>
      <c r="E21" s="528"/>
      <c r="F21" s="528"/>
      <c r="G21" s="547"/>
      <c r="H21" s="589" t="s">
        <v>118</v>
      </c>
      <c r="I21" s="547"/>
      <c r="J21" s="529"/>
      <c r="K21" s="530"/>
      <c r="L21" s="530"/>
      <c r="M21" s="530"/>
      <c r="N21" s="530"/>
      <c r="O21" s="596"/>
      <c r="P21" s="597" t="s">
        <v>228</v>
      </c>
      <c r="Q21" s="598"/>
      <c r="R21" s="529"/>
      <c r="S21" s="530"/>
      <c r="T21" s="530"/>
      <c r="U21" s="530"/>
      <c r="V21" s="530"/>
      <c r="W21" s="530"/>
      <c r="X21" s="530"/>
      <c r="Y21" s="530"/>
      <c r="Z21" s="530"/>
      <c r="AA21" s="530"/>
      <c r="AB21" s="530"/>
      <c r="AC21" s="531"/>
      <c r="AH21" s="2" t="s">
        <v>187</v>
      </c>
      <c r="AI21" s="2" t="s">
        <v>186</v>
      </c>
    </row>
    <row r="22" spans="1:35" ht="30" customHeight="1" thickBot="1">
      <c r="C22" s="532" t="s">
        <v>585</v>
      </c>
      <c r="D22" s="533"/>
      <c r="E22" s="533"/>
      <c r="F22" s="533"/>
      <c r="G22" s="533"/>
      <c r="H22" s="593"/>
      <c r="I22" s="594"/>
      <c r="J22" s="594"/>
      <c r="K22" s="594"/>
      <c r="L22" s="594"/>
      <c r="M22" s="594"/>
      <c r="N22" s="594"/>
      <c r="O22" s="594"/>
      <c r="P22" s="594"/>
      <c r="Q22" s="594"/>
      <c r="R22" s="594"/>
      <c r="S22" s="595"/>
      <c r="T22" s="590" t="s">
        <v>803</v>
      </c>
      <c r="U22" s="591"/>
      <c r="V22" s="591"/>
      <c r="W22" s="591"/>
      <c r="X22" s="591"/>
      <c r="Y22" s="591"/>
      <c r="Z22" s="591"/>
      <c r="AA22" s="591"/>
      <c r="AB22" s="591"/>
      <c r="AC22" s="592"/>
      <c r="AH22" s="2" t="s">
        <v>189</v>
      </c>
      <c r="AI22" s="2" t="s">
        <v>188</v>
      </c>
    </row>
    <row r="23" spans="1:35" ht="18" customHeight="1" thickBot="1">
      <c r="A23" s="1"/>
      <c r="B23" s="50" t="s">
        <v>686</v>
      </c>
      <c r="C23" s="2" t="s">
        <v>544</v>
      </c>
      <c r="Y23" s="91"/>
      <c r="Z23" s="91"/>
      <c r="AA23" s="91"/>
      <c r="AB23" s="91"/>
      <c r="AC23" s="254"/>
      <c r="AD23"/>
      <c r="AH23" s="2" t="s">
        <v>191</v>
      </c>
      <c r="AI23" s="2" t="s">
        <v>190</v>
      </c>
    </row>
    <row r="24" spans="1:35" ht="18" customHeight="1">
      <c r="B24" s="76"/>
      <c r="C24" s="586" t="s">
        <v>227</v>
      </c>
      <c r="D24" s="587"/>
      <c r="E24" s="588"/>
      <c r="F24" s="469"/>
      <c r="G24" s="470"/>
      <c r="H24" s="470"/>
      <c r="I24" s="470"/>
      <c r="J24" s="470"/>
      <c r="K24" s="470"/>
      <c r="L24" s="470"/>
      <c r="M24" s="471"/>
      <c r="N24" s="563" t="s">
        <v>683</v>
      </c>
      <c r="O24" s="564"/>
      <c r="P24" s="564"/>
      <c r="Q24" s="564"/>
      <c r="R24" s="564"/>
      <c r="S24" s="565"/>
      <c r="T24" s="561"/>
      <c r="U24" s="562"/>
      <c r="V24" s="562"/>
      <c r="W24" s="562"/>
      <c r="X24" s="562"/>
      <c r="Y24" s="51"/>
      <c r="Z24" s="559" t="str">
        <f>IF(T24="","",VLOOKUP(T24,AH3:AI32,2,FALSE))</f>
        <v/>
      </c>
      <c r="AA24" s="559"/>
      <c r="AB24" s="559"/>
      <c r="AC24" s="560"/>
      <c r="AH24" s="2" t="s">
        <v>193</v>
      </c>
      <c r="AI24" s="2" t="s">
        <v>192</v>
      </c>
    </row>
    <row r="25" spans="1:35">
      <c r="B25" s="76"/>
      <c r="C25" s="572" t="s">
        <v>44</v>
      </c>
      <c r="D25" s="573"/>
      <c r="E25" s="574"/>
      <c r="F25" s="578" t="s">
        <v>630</v>
      </c>
      <c r="G25" s="579"/>
      <c r="H25" s="579"/>
      <c r="I25" s="580"/>
      <c r="J25" s="581" t="s">
        <v>636</v>
      </c>
      <c r="K25" s="581"/>
      <c r="L25" s="581"/>
      <c r="M25" s="581"/>
      <c r="N25" s="581"/>
      <c r="O25" s="581"/>
      <c r="P25" s="581"/>
      <c r="Q25" s="581"/>
      <c r="R25" s="581"/>
      <c r="S25" s="581"/>
      <c r="T25" s="581"/>
      <c r="U25" s="581"/>
      <c r="V25" s="581"/>
      <c r="W25" s="581"/>
      <c r="X25" s="581"/>
      <c r="Y25" s="581"/>
      <c r="Z25" s="581"/>
      <c r="AA25" s="581"/>
      <c r="AB25" s="581"/>
      <c r="AC25" s="582"/>
      <c r="AE25" s="242"/>
      <c r="AH25" s="2" t="s">
        <v>195</v>
      </c>
      <c r="AI25" s="2" t="s">
        <v>194</v>
      </c>
    </row>
    <row r="26" spans="1:35" ht="24.95" customHeight="1">
      <c r="B26" s="76"/>
      <c r="C26" s="575"/>
      <c r="D26" s="576"/>
      <c r="E26" s="577"/>
      <c r="F26" s="583"/>
      <c r="G26" s="584"/>
      <c r="H26" s="584"/>
      <c r="I26" s="585"/>
      <c r="J26" s="557"/>
      <c r="K26" s="557"/>
      <c r="L26" s="557"/>
      <c r="M26" s="557"/>
      <c r="N26" s="557"/>
      <c r="O26" s="557"/>
      <c r="P26" s="557"/>
      <c r="Q26" s="557"/>
      <c r="R26" s="557"/>
      <c r="S26" s="557"/>
      <c r="T26" s="557"/>
      <c r="U26" s="557"/>
      <c r="V26" s="557"/>
      <c r="W26" s="557"/>
      <c r="X26" s="557"/>
      <c r="Y26" s="557"/>
      <c r="Z26" s="557"/>
      <c r="AA26" s="557"/>
      <c r="AB26" s="557"/>
      <c r="AC26" s="558"/>
      <c r="AE26" s="242" t="str">
        <f>IF(F26="","",IF(OR(F26="新潟県",別紙１!B7&lt;&gt;""),"yes","no"))</f>
        <v/>
      </c>
      <c r="AH26" s="2" t="s">
        <v>197</v>
      </c>
      <c r="AI26" s="2" t="s">
        <v>196</v>
      </c>
    </row>
    <row r="27" spans="1:35" ht="24.95" customHeight="1">
      <c r="B27" s="76"/>
      <c r="C27" s="554" t="s">
        <v>684</v>
      </c>
      <c r="D27" s="555"/>
      <c r="E27" s="555"/>
      <c r="F27" s="555"/>
      <c r="G27" s="555"/>
      <c r="H27" s="555"/>
      <c r="I27" s="556"/>
      <c r="J27" s="557"/>
      <c r="K27" s="557"/>
      <c r="L27" s="557"/>
      <c r="M27" s="557"/>
      <c r="N27" s="557"/>
      <c r="O27" s="557"/>
      <c r="P27" s="557"/>
      <c r="Q27" s="557"/>
      <c r="R27" s="557"/>
      <c r="S27" s="557"/>
      <c r="T27" s="557"/>
      <c r="U27" s="557"/>
      <c r="V27" s="557"/>
      <c r="W27" s="557"/>
      <c r="X27" s="557"/>
      <c r="Y27" s="557"/>
      <c r="Z27" s="557"/>
      <c r="AA27" s="557"/>
      <c r="AB27" s="557"/>
      <c r="AC27" s="558"/>
      <c r="AD27" s="92"/>
      <c r="AH27" s="2" t="s">
        <v>199</v>
      </c>
      <c r="AI27" s="2" t="s">
        <v>198</v>
      </c>
    </row>
    <row r="28" spans="1:35" ht="22.15" customHeight="1">
      <c r="B28" s="76"/>
      <c r="C28" s="527" t="s">
        <v>528</v>
      </c>
      <c r="D28" s="528"/>
      <c r="E28" s="547"/>
      <c r="F28" s="548"/>
      <c r="G28" s="549"/>
      <c r="H28" s="549"/>
      <c r="I28" s="549"/>
      <c r="J28" s="549"/>
      <c r="K28" s="549"/>
      <c r="L28" s="549"/>
      <c r="M28" s="549"/>
      <c r="N28" s="549"/>
      <c r="O28" s="550"/>
      <c r="P28" s="516" t="s">
        <v>11</v>
      </c>
      <c r="Q28" s="551"/>
      <c r="R28" s="552"/>
      <c r="S28" s="548"/>
      <c r="T28" s="549"/>
      <c r="U28" s="549"/>
      <c r="V28" s="549"/>
      <c r="W28" s="549"/>
      <c r="X28" s="549"/>
      <c r="Y28" s="549"/>
      <c r="Z28" s="549"/>
      <c r="AA28" s="549"/>
      <c r="AB28" s="549"/>
      <c r="AC28" s="553"/>
      <c r="AH28" s="2" t="s">
        <v>201</v>
      </c>
      <c r="AI28" s="2" t="s">
        <v>200</v>
      </c>
    </row>
    <row r="29" spans="1:35" ht="22.15" customHeight="1">
      <c r="C29" s="475" t="s">
        <v>693</v>
      </c>
      <c r="D29" s="476"/>
      <c r="E29" s="476"/>
      <c r="F29" s="476"/>
      <c r="G29" s="534"/>
      <c r="H29" s="536" t="s">
        <v>633</v>
      </c>
      <c r="I29" s="537"/>
      <c r="J29" s="537"/>
      <c r="K29" s="538"/>
      <c r="L29" s="539"/>
      <c r="M29" s="540"/>
      <c r="N29" s="540"/>
      <c r="O29" s="540"/>
      <c r="P29" s="540"/>
      <c r="Q29" s="540"/>
      <c r="R29" s="540"/>
      <c r="S29" s="540"/>
      <c r="T29" s="540"/>
      <c r="U29" s="540"/>
      <c r="V29" s="540"/>
      <c r="W29" s="540"/>
      <c r="X29" s="540"/>
      <c r="Y29" s="540"/>
      <c r="Z29" s="540"/>
      <c r="AA29" s="540"/>
      <c r="AB29" s="540"/>
      <c r="AC29" s="541"/>
      <c r="AH29" s="2" t="s">
        <v>203</v>
      </c>
      <c r="AI29" s="2" t="s">
        <v>202</v>
      </c>
    </row>
    <row r="30" spans="1:35" ht="22.15" customHeight="1" thickBot="1">
      <c r="C30" s="478"/>
      <c r="D30" s="479"/>
      <c r="E30" s="479"/>
      <c r="F30" s="479"/>
      <c r="G30" s="535"/>
      <c r="H30" s="542" t="s">
        <v>528</v>
      </c>
      <c r="I30" s="520"/>
      <c r="J30" s="520"/>
      <c r="K30" s="543"/>
      <c r="L30" s="544"/>
      <c r="M30" s="545"/>
      <c r="N30" s="545"/>
      <c r="O30" s="545"/>
      <c r="P30" s="545"/>
      <c r="Q30" s="545"/>
      <c r="R30" s="545"/>
      <c r="S30" s="545"/>
      <c r="T30" s="545"/>
      <c r="U30" s="545"/>
      <c r="V30" s="545"/>
      <c r="W30" s="545"/>
      <c r="X30" s="545"/>
      <c r="Y30" s="545"/>
      <c r="Z30" s="545"/>
      <c r="AA30" s="545"/>
      <c r="AB30" s="545"/>
      <c r="AC30" s="546"/>
      <c r="AD30" s="7"/>
      <c r="AH30" s="2" t="s">
        <v>205</v>
      </c>
      <c r="AI30" s="2" t="s">
        <v>204</v>
      </c>
    </row>
    <row r="31" spans="1:35" ht="6" customHeight="1">
      <c r="AH31" s="2" t="s">
        <v>207</v>
      </c>
      <c r="AI31" s="2" t="s">
        <v>206</v>
      </c>
    </row>
    <row r="32" spans="1:35" ht="13.5" customHeight="1">
      <c r="A32" s="8"/>
      <c r="B32" s="50" t="s">
        <v>687</v>
      </c>
      <c r="C32" s="9" t="s">
        <v>229</v>
      </c>
      <c r="D32" s="4"/>
      <c r="E32" s="10"/>
      <c r="F32" s="52" t="s">
        <v>870</v>
      </c>
      <c r="G32" s="10"/>
      <c r="I32" s="10"/>
      <c r="J32" s="10"/>
      <c r="K32" s="10"/>
      <c r="L32" s="10"/>
      <c r="M32" s="10"/>
      <c r="N32" s="10"/>
      <c r="O32" s="10"/>
      <c r="P32" s="10"/>
      <c r="Q32" s="10"/>
      <c r="R32" s="10"/>
      <c r="S32" s="10"/>
      <c r="T32" s="10"/>
      <c r="U32" s="10"/>
      <c r="V32" s="10"/>
      <c r="W32" s="10"/>
      <c r="X32" s="10"/>
      <c r="Y32" s="10"/>
      <c r="Z32" s="10"/>
      <c r="AA32" s="10"/>
      <c r="AB32" s="4"/>
      <c r="AH32" s="2" t="s">
        <v>209</v>
      </c>
      <c r="AI32" s="2" t="s">
        <v>208</v>
      </c>
    </row>
    <row r="33" spans="1:39" ht="18" customHeight="1" thickBot="1">
      <c r="A33" s="8"/>
      <c r="B33" s="50" t="s">
        <v>688</v>
      </c>
      <c r="C33" s="11" t="s">
        <v>729</v>
      </c>
      <c r="D33" s="12"/>
      <c r="E33" s="12"/>
      <c r="F33" s="12"/>
      <c r="G33" s="13"/>
      <c r="H33" s="10"/>
      <c r="I33" s="10"/>
      <c r="J33" s="10"/>
      <c r="K33" s="10"/>
      <c r="L33" s="10"/>
      <c r="M33" s="10"/>
      <c r="N33" s="10"/>
      <c r="O33" s="10"/>
      <c r="P33" s="10"/>
      <c r="Q33" s="10"/>
      <c r="R33" s="10"/>
      <c r="S33" s="10"/>
      <c r="T33" s="10"/>
      <c r="U33" s="10"/>
      <c r="V33" s="10"/>
      <c r="W33" s="10"/>
      <c r="X33" s="10"/>
      <c r="Y33" s="10"/>
      <c r="Z33" s="10"/>
      <c r="AA33" s="10"/>
      <c r="AB33" s="4"/>
      <c r="AH33" s="45" t="s">
        <v>137</v>
      </c>
      <c r="AJ33" s="2" t="s">
        <v>138</v>
      </c>
    </row>
    <row r="34" spans="1:39" ht="13.5" customHeight="1">
      <c r="A34" s="8"/>
      <c r="B34" s="4"/>
      <c r="C34" s="472" t="s">
        <v>543</v>
      </c>
      <c r="D34" s="473"/>
      <c r="E34" s="473"/>
      <c r="F34" s="473"/>
      <c r="G34" s="473"/>
      <c r="H34" s="473"/>
      <c r="I34" s="473"/>
      <c r="J34" s="474"/>
      <c r="K34" s="481" t="s">
        <v>233</v>
      </c>
      <c r="L34" s="482"/>
      <c r="M34" s="482"/>
      <c r="N34" s="482"/>
      <c r="O34" s="482"/>
      <c r="P34" s="482"/>
      <c r="Q34" s="482"/>
      <c r="R34" s="482"/>
      <c r="S34" s="482"/>
      <c r="T34" s="482"/>
      <c r="U34" s="482"/>
      <c r="V34" s="482"/>
      <c r="W34" s="482"/>
      <c r="X34" s="482"/>
      <c r="Y34" s="482"/>
      <c r="Z34" s="482"/>
      <c r="AA34" s="482"/>
      <c r="AB34" s="482"/>
      <c r="AC34" s="483"/>
      <c r="AH34" s="49" t="s">
        <v>120</v>
      </c>
      <c r="AI34" s="2" t="s">
        <v>234</v>
      </c>
      <c r="AJ34" s="49" t="s">
        <v>736</v>
      </c>
      <c r="AK34" s="2" t="s">
        <v>241</v>
      </c>
      <c r="AL34" s="49" t="s">
        <v>120</v>
      </c>
      <c r="AM34" s="2" t="s">
        <v>234</v>
      </c>
    </row>
    <row r="35" spans="1:39">
      <c r="B35" s="4"/>
      <c r="C35" s="475"/>
      <c r="D35" s="476"/>
      <c r="E35" s="476"/>
      <c r="F35" s="476"/>
      <c r="G35" s="476"/>
      <c r="H35" s="476"/>
      <c r="I35" s="476"/>
      <c r="J35" s="477"/>
      <c r="K35" s="484" t="s">
        <v>232</v>
      </c>
      <c r="L35" s="485"/>
      <c r="M35" s="486" t="s">
        <v>48</v>
      </c>
      <c r="N35" s="487"/>
      <c r="O35" s="487"/>
      <c r="P35" s="487"/>
      <c r="Q35" s="487"/>
      <c r="R35" s="487"/>
      <c r="S35" s="487"/>
      <c r="T35" s="486" t="s">
        <v>232</v>
      </c>
      <c r="U35" s="485"/>
      <c r="V35" s="486" t="s">
        <v>110</v>
      </c>
      <c r="W35" s="487"/>
      <c r="X35" s="487"/>
      <c r="Y35" s="487"/>
      <c r="Z35" s="487"/>
      <c r="AA35" s="487"/>
      <c r="AB35" s="487"/>
      <c r="AC35" s="14"/>
      <c r="AH35" s="49" t="s">
        <v>121</v>
      </c>
      <c r="AI35" s="2" t="s">
        <v>252</v>
      </c>
      <c r="AJ35" s="49" t="s">
        <v>737</v>
      </c>
      <c r="AK35" s="2" t="s">
        <v>246</v>
      </c>
      <c r="AL35" s="49" t="s">
        <v>120</v>
      </c>
      <c r="AM35" s="2" t="s">
        <v>234</v>
      </c>
    </row>
    <row r="36" spans="1:39" ht="20.100000000000001" customHeight="1">
      <c r="B36" s="4"/>
      <c r="C36" s="475"/>
      <c r="D36" s="476"/>
      <c r="E36" s="476"/>
      <c r="F36" s="476"/>
      <c r="G36" s="476"/>
      <c r="H36" s="476"/>
      <c r="I36" s="476"/>
      <c r="J36" s="477"/>
      <c r="K36" s="488"/>
      <c r="L36" s="489"/>
      <c r="M36" s="490" t="str">
        <f>IF(K36="","",VLOOKUP(K36,$AH$34:$AI$42,2,FALSE))</f>
        <v/>
      </c>
      <c r="N36" s="491"/>
      <c r="O36" s="491"/>
      <c r="P36" s="491"/>
      <c r="Q36" s="491"/>
      <c r="R36" s="491"/>
      <c r="S36" s="491"/>
      <c r="T36" s="488"/>
      <c r="U36" s="489"/>
      <c r="V36" s="490" t="str">
        <f>IF(T36="","",VLOOKUP(T36,$AH$34:$AI$42,2,FALSE))</f>
        <v/>
      </c>
      <c r="W36" s="491"/>
      <c r="X36" s="491"/>
      <c r="Y36" s="491"/>
      <c r="Z36" s="491"/>
      <c r="AA36" s="491"/>
      <c r="AB36" s="491"/>
      <c r="AC36" s="526"/>
      <c r="AH36" s="49" t="s">
        <v>123</v>
      </c>
      <c r="AI36" s="2" t="s">
        <v>235</v>
      </c>
      <c r="AJ36" s="49" t="s">
        <v>738</v>
      </c>
      <c r="AK36" s="2" t="s">
        <v>253</v>
      </c>
      <c r="AL36" s="49" t="s">
        <v>121</v>
      </c>
      <c r="AM36" s="2" t="s">
        <v>252</v>
      </c>
    </row>
    <row r="37" spans="1:39" ht="20.100000000000001" customHeight="1">
      <c r="B37" s="4"/>
      <c r="C37" s="475"/>
      <c r="D37" s="476"/>
      <c r="E37" s="476"/>
      <c r="F37" s="476"/>
      <c r="G37" s="476"/>
      <c r="H37" s="476"/>
      <c r="I37" s="476"/>
      <c r="J37" s="477"/>
      <c r="K37" s="488"/>
      <c r="L37" s="489"/>
      <c r="M37" s="490" t="str">
        <f>IF(K37="","",VLOOKUP(K37,$AH$34:$AI$42,2,FALSE))</f>
        <v/>
      </c>
      <c r="N37" s="491"/>
      <c r="O37" s="491"/>
      <c r="P37" s="491"/>
      <c r="Q37" s="491"/>
      <c r="R37" s="491"/>
      <c r="S37" s="491"/>
      <c r="T37" s="488"/>
      <c r="U37" s="489"/>
      <c r="V37" s="490" t="str">
        <f t="shared" ref="V37:V39" si="0">IF(T37="","",VLOOKUP(T37,$AH$34:$AI$42,2,FALSE))</f>
        <v/>
      </c>
      <c r="W37" s="491"/>
      <c r="X37" s="491"/>
      <c r="Y37" s="491"/>
      <c r="Z37" s="491"/>
      <c r="AA37" s="491"/>
      <c r="AB37" s="491"/>
      <c r="AC37" s="526"/>
      <c r="AH37" s="49" t="s">
        <v>125</v>
      </c>
      <c r="AI37" s="2" t="s">
        <v>236</v>
      </c>
      <c r="AJ37" s="49" t="s">
        <v>739</v>
      </c>
      <c r="AK37" s="2" t="s">
        <v>262</v>
      </c>
      <c r="AL37" s="49" t="s">
        <v>123</v>
      </c>
      <c r="AM37" s="2" t="s">
        <v>235</v>
      </c>
    </row>
    <row r="38" spans="1:39" ht="20.100000000000001" customHeight="1">
      <c r="B38" s="4"/>
      <c r="C38" s="475"/>
      <c r="D38" s="476"/>
      <c r="E38" s="476"/>
      <c r="F38" s="476"/>
      <c r="G38" s="476"/>
      <c r="H38" s="476"/>
      <c r="I38" s="476"/>
      <c r="J38" s="477"/>
      <c r="K38" s="488"/>
      <c r="L38" s="489"/>
      <c r="M38" s="490" t="str">
        <f>IF(K38="","",VLOOKUP(K38,$AH$34:$AI$42,2,FALSE))</f>
        <v/>
      </c>
      <c r="N38" s="491"/>
      <c r="O38" s="491"/>
      <c r="P38" s="491"/>
      <c r="Q38" s="491"/>
      <c r="R38" s="491"/>
      <c r="S38" s="491"/>
      <c r="T38" s="488"/>
      <c r="U38" s="489"/>
      <c r="V38" s="490" t="str">
        <f t="shared" si="0"/>
        <v/>
      </c>
      <c r="W38" s="491"/>
      <c r="X38" s="491"/>
      <c r="Y38" s="491"/>
      <c r="Z38" s="491"/>
      <c r="AA38" s="491"/>
      <c r="AB38" s="491"/>
      <c r="AC38" s="526"/>
      <c r="AH38" s="49" t="s">
        <v>127</v>
      </c>
      <c r="AI38" s="2" t="s">
        <v>135</v>
      </c>
      <c r="AJ38" s="49" t="s">
        <v>740</v>
      </c>
      <c r="AK38" s="2" t="s">
        <v>580</v>
      </c>
      <c r="AL38" s="49" t="s">
        <v>123</v>
      </c>
      <c r="AM38" s="2" t="s">
        <v>235</v>
      </c>
    </row>
    <row r="39" spans="1:39" ht="20.100000000000001" customHeight="1" thickBot="1">
      <c r="B39" s="4"/>
      <c r="C39" s="475"/>
      <c r="D39" s="476"/>
      <c r="E39" s="476"/>
      <c r="F39" s="476"/>
      <c r="G39" s="476"/>
      <c r="H39" s="476"/>
      <c r="I39" s="476"/>
      <c r="J39" s="477"/>
      <c r="K39" s="488"/>
      <c r="L39" s="489"/>
      <c r="M39" s="490" t="str">
        <f>IF(K39="","",VLOOKUP(K39,$AH$34:$AI$42,2,FALSE))</f>
        <v/>
      </c>
      <c r="N39" s="491"/>
      <c r="O39" s="491"/>
      <c r="P39" s="491"/>
      <c r="Q39" s="491"/>
      <c r="R39" s="491"/>
      <c r="S39" s="491"/>
      <c r="T39" s="492"/>
      <c r="U39" s="493"/>
      <c r="V39" s="494" t="str">
        <f t="shared" si="0"/>
        <v/>
      </c>
      <c r="W39" s="495"/>
      <c r="X39" s="495"/>
      <c r="Y39" s="495"/>
      <c r="Z39" s="495"/>
      <c r="AA39" s="495"/>
      <c r="AB39" s="495"/>
      <c r="AC39" s="496"/>
      <c r="AH39" s="49" t="s">
        <v>129</v>
      </c>
      <c r="AI39" s="2" t="s">
        <v>136</v>
      </c>
      <c r="AJ39" s="49" t="s">
        <v>741</v>
      </c>
      <c r="AK39" s="2" t="s">
        <v>271</v>
      </c>
      <c r="AL39" s="49" t="s">
        <v>122</v>
      </c>
      <c r="AM39" s="2" t="s">
        <v>235</v>
      </c>
    </row>
    <row r="40" spans="1:39" ht="20.100000000000001" customHeight="1" thickBot="1">
      <c r="B40" s="4"/>
      <c r="C40" s="478"/>
      <c r="D40" s="479"/>
      <c r="E40" s="479"/>
      <c r="F40" s="479"/>
      <c r="G40" s="479"/>
      <c r="H40" s="479"/>
      <c r="I40" s="479"/>
      <c r="J40" s="480"/>
      <c r="K40" s="488"/>
      <c r="L40" s="489"/>
      <c r="M40" s="494" t="str">
        <f>IF(K40="","",VLOOKUP(K40,$AH$34:$AI$42,2,FALSE))</f>
        <v/>
      </c>
      <c r="N40" s="495"/>
      <c r="O40" s="495"/>
      <c r="P40" s="495"/>
      <c r="Q40" s="495"/>
      <c r="R40" s="495"/>
      <c r="S40" s="496"/>
      <c r="T40" s="15"/>
      <c r="U40" s="16"/>
      <c r="V40" s="74"/>
      <c r="W40" s="74"/>
      <c r="X40" s="17" t="str">
        <f>IF(T40="","",VLOOKUP(T40,#REF!,2,FALSE))</f>
        <v/>
      </c>
      <c r="Y40" s="17"/>
      <c r="Z40" s="17"/>
      <c r="AA40" s="17"/>
      <c r="AH40" s="49" t="s">
        <v>130</v>
      </c>
      <c r="AI40" s="2" t="s">
        <v>238</v>
      </c>
      <c r="AJ40" s="49" t="s">
        <v>742</v>
      </c>
      <c r="AK40" s="2" t="s">
        <v>277</v>
      </c>
      <c r="AL40" s="49" t="s">
        <v>122</v>
      </c>
      <c r="AM40" s="2" t="s">
        <v>235</v>
      </c>
    </row>
    <row r="41" spans="1:39" ht="18" customHeight="1" thickBot="1">
      <c r="B41" s="50" t="s">
        <v>689</v>
      </c>
      <c r="C41" s="19" t="s">
        <v>728</v>
      </c>
      <c r="D41" s="17"/>
      <c r="E41" s="17"/>
      <c r="F41" s="17"/>
      <c r="G41" s="17"/>
      <c r="H41" s="17"/>
      <c r="I41" s="17"/>
      <c r="J41" s="17"/>
      <c r="K41" s="20"/>
      <c r="L41" s="20"/>
      <c r="M41" s="74"/>
      <c r="N41" s="74"/>
      <c r="O41" s="17"/>
      <c r="P41" s="17"/>
      <c r="Q41" s="17"/>
      <c r="R41" s="17"/>
      <c r="S41" s="17"/>
      <c r="T41" s="17"/>
      <c r="U41" s="17"/>
      <c r="V41" s="17"/>
      <c r="W41" s="17"/>
      <c r="X41" s="17"/>
      <c r="Y41" s="17"/>
      <c r="Z41" s="17"/>
      <c r="AH41" s="49" t="s">
        <v>132</v>
      </c>
      <c r="AI41" s="2" t="s">
        <v>417</v>
      </c>
      <c r="AJ41" s="49" t="s">
        <v>743</v>
      </c>
      <c r="AK41" s="2" t="s">
        <v>280</v>
      </c>
      <c r="AL41" s="49" t="s">
        <v>122</v>
      </c>
      <c r="AM41" s="2" t="s">
        <v>235</v>
      </c>
    </row>
    <row r="42" spans="1:39" ht="13.5" customHeight="1">
      <c r="B42" s="4"/>
      <c r="C42" s="460" t="s">
        <v>706</v>
      </c>
      <c r="D42" s="461"/>
      <c r="E42" s="461"/>
      <c r="F42" s="461"/>
      <c r="G42" s="461"/>
      <c r="H42" s="462"/>
      <c r="I42" s="472" t="s">
        <v>231</v>
      </c>
      <c r="J42" s="508"/>
      <c r="K42" s="481" t="s">
        <v>233</v>
      </c>
      <c r="L42" s="511"/>
      <c r="M42" s="511"/>
      <c r="N42" s="511"/>
      <c r="O42" s="511"/>
      <c r="P42" s="511"/>
      <c r="Q42" s="511"/>
      <c r="R42" s="512"/>
      <c r="S42" s="513" t="s">
        <v>116</v>
      </c>
      <c r="T42" s="482"/>
      <c r="U42" s="482"/>
      <c r="V42" s="482"/>
      <c r="W42" s="482"/>
      <c r="X42" s="482"/>
      <c r="Y42" s="482"/>
      <c r="Z42" s="482"/>
      <c r="AA42" s="482"/>
      <c r="AB42" s="482"/>
      <c r="AC42" s="483"/>
      <c r="AH42" s="49" t="s">
        <v>134</v>
      </c>
      <c r="AI42" s="2" t="s">
        <v>239</v>
      </c>
      <c r="AJ42" s="49" t="s">
        <v>744</v>
      </c>
      <c r="AK42" s="2" t="s">
        <v>284</v>
      </c>
      <c r="AL42" s="49" t="s">
        <v>125</v>
      </c>
      <c r="AM42" s="2" t="s">
        <v>236</v>
      </c>
    </row>
    <row r="43" spans="1:39" ht="13.5" customHeight="1">
      <c r="B43" s="4"/>
      <c r="C43" s="463"/>
      <c r="D43" s="464"/>
      <c r="E43" s="464"/>
      <c r="F43" s="464"/>
      <c r="G43" s="464"/>
      <c r="H43" s="465"/>
      <c r="I43" s="509"/>
      <c r="J43" s="510"/>
      <c r="K43" s="514" t="s">
        <v>232</v>
      </c>
      <c r="L43" s="515"/>
      <c r="M43" s="516" t="s">
        <v>110</v>
      </c>
      <c r="N43" s="517"/>
      <c r="O43" s="517"/>
      <c r="P43" s="517"/>
      <c r="Q43" s="517"/>
      <c r="R43" s="515"/>
      <c r="S43" s="516" t="s">
        <v>232</v>
      </c>
      <c r="T43" s="515"/>
      <c r="U43" s="516" t="s">
        <v>110</v>
      </c>
      <c r="V43" s="517"/>
      <c r="W43" s="517"/>
      <c r="X43" s="517"/>
      <c r="Y43" s="517"/>
      <c r="Z43" s="517"/>
      <c r="AA43" s="517"/>
      <c r="AB43" s="517"/>
      <c r="AC43" s="518"/>
      <c r="AH43" s="49"/>
      <c r="AJ43" s="49" t="s">
        <v>745</v>
      </c>
      <c r="AK43" s="2" t="s">
        <v>294</v>
      </c>
      <c r="AL43" s="49" t="s">
        <v>125</v>
      </c>
      <c r="AM43" s="2" t="s">
        <v>236</v>
      </c>
    </row>
    <row r="44" spans="1:39" ht="23.1" customHeight="1">
      <c r="B44" s="4"/>
      <c r="C44" s="463"/>
      <c r="D44" s="464"/>
      <c r="E44" s="464"/>
      <c r="F44" s="464"/>
      <c r="G44" s="464"/>
      <c r="H44" s="465"/>
      <c r="I44" s="527">
        <v>1</v>
      </c>
      <c r="J44" s="528"/>
      <c r="K44" s="506" t="str">
        <f>IF(S44="","",VLOOKUP(S44,$AJ$34:$AL$78,3,FALSE))</f>
        <v/>
      </c>
      <c r="L44" s="507"/>
      <c r="M44" s="490" t="str">
        <f>IF(S44="","",VLOOKUP(S44,$AJ$34:$AM$78,4,FALSE))</f>
        <v/>
      </c>
      <c r="N44" s="491"/>
      <c r="O44" s="491"/>
      <c r="P44" s="491"/>
      <c r="Q44" s="491"/>
      <c r="R44" s="500"/>
      <c r="S44" s="501"/>
      <c r="T44" s="502"/>
      <c r="U44" s="503" t="str">
        <f>IF(S44="","",VLOOKUP(S44,$AJ$34:$AK$78,2,FALSE))</f>
        <v/>
      </c>
      <c r="V44" s="504"/>
      <c r="W44" s="504"/>
      <c r="X44" s="504"/>
      <c r="Y44" s="504"/>
      <c r="Z44" s="504"/>
      <c r="AA44" s="504"/>
      <c r="AB44" s="504"/>
      <c r="AC44" s="505"/>
      <c r="AH44" s="49"/>
      <c r="AJ44" s="49" t="s">
        <v>746</v>
      </c>
      <c r="AK44" s="2" t="s">
        <v>303</v>
      </c>
      <c r="AL44" s="49" t="s">
        <v>124</v>
      </c>
      <c r="AM44" s="2" t="s">
        <v>236</v>
      </c>
    </row>
    <row r="45" spans="1:39" ht="23.1" customHeight="1">
      <c r="B45" s="4"/>
      <c r="C45" s="463"/>
      <c r="D45" s="464"/>
      <c r="E45" s="464"/>
      <c r="F45" s="464"/>
      <c r="G45" s="464"/>
      <c r="H45" s="465"/>
      <c r="I45" s="527">
        <v>2</v>
      </c>
      <c r="J45" s="528"/>
      <c r="K45" s="506" t="str">
        <f>IF(S45="","",VLOOKUP(S45,$AJ$34:$AL$78,3,FALSE))</f>
        <v/>
      </c>
      <c r="L45" s="507"/>
      <c r="M45" s="490" t="str">
        <f>IF(S45="","",VLOOKUP(S45,$AJ$34:$AM$78,4,FALSE))</f>
        <v/>
      </c>
      <c r="N45" s="491"/>
      <c r="O45" s="491"/>
      <c r="P45" s="491"/>
      <c r="Q45" s="491"/>
      <c r="R45" s="500"/>
      <c r="S45" s="501"/>
      <c r="T45" s="502"/>
      <c r="U45" s="503" t="str">
        <f>IF(S45="","",VLOOKUP(S45,$AJ$34:$AK$78,2,FALSE))</f>
        <v/>
      </c>
      <c r="V45" s="504"/>
      <c r="W45" s="504"/>
      <c r="X45" s="504"/>
      <c r="Y45" s="504"/>
      <c r="Z45" s="504"/>
      <c r="AA45" s="504"/>
      <c r="AB45" s="504"/>
      <c r="AC45" s="505"/>
      <c r="AH45" s="49"/>
      <c r="AJ45" s="49" t="s">
        <v>747</v>
      </c>
      <c r="AK45" s="2" t="s">
        <v>312</v>
      </c>
      <c r="AL45" s="49" t="s">
        <v>124</v>
      </c>
      <c r="AM45" s="2" t="s">
        <v>236</v>
      </c>
    </row>
    <row r="46" spans="1:39" ht="23.1" customHeight="1" thickBot="1">
      <c r="B46" s="4"/>
      <c r="C46" s="466"/>
      <c r="D46" s="467"/>
      <c r="E46" s="467"/>
      <c r="F46" s="467"/>
      <c r="G46" s="467"/>
      <c r="H46" s="468"/>
      <c r="I46" s="519">
        <v>3</v>
      </c>
      <c r="J46" s="520"/>
      <c r="K46" s="521" t="str">
        <f>IF(S46="","",VLOOKUP(S46,$AJ$34:$AL$78,3,FALSE))</f>
        <v/>
      </c>
      <c r="L46" s="522"/>
      <c r="M46" s="494" t="str">
        <f>IF(S46="","",VLOOKUP(S46,$AJ$34:$AM$78,4,FALSE))</f>
        <v/>
      </c>
      <c r="N46" s="495"/>
      <c r="O46" s="495"/>
      <c r="P46" s="495"/>
      <c r="Q46" s="495"/>
      <c r="R46" s="523"/>
      <c r="S46" s="524"/>
      <c r="T46" s="525"/>
      <c r="U46" s="497" t="str">
        <f>IF(S46="","",VLOOKUP(S46,$AJ$34:$AK$78,2,FALSE))</f>
        <v/>
      </c>
      <c r="V46" s="498"/>
      <c r="W46" s="498"/>
      <c r="X46" s="498"/>
      <c r="Y46" s="498"/>
      <c r="Z46" s="498"/>
      <c r="AA46" s="498"/>
      <c r="AB46" s="498"/>
      <c r="AC46" s="499"/>
      <c r="AH46" s="49"/>
      <c r="AJ46" s="49" t="s">
        <v>748</v>
      </c>
      <c r="AK46" s="2" t="s">
        <v>139</v>
      </c>
      <c r="AL46" s="49" t="s">
        <v>124</v>
      </c>
      <c r="AM46" s="2" t="s">
        <v>236</v>
      </c>
    </row>
    <row r="47" spans="1:39" ht="6" customHeight="1">
      <c r="B47" s="76"/>
      <c r="C47" s="6"/>
      <c r="D47" s="6"/>
      <c r="E47" s="6"/>
      <c r="F47" s="4"/>
      <c r="AH47" s="2"/>
      <c r="AJ47" s="49" t="s">
        <v>749</v>
      </c>
      <c r="AK47" s="2" t="s">
        <v>329</v>
      </c>
      <c r="AL47" s="49" t="s">
        <v>124</v>
      </c>
      <c r="AM47" s="2" t="s">
        <v>236</v>
      </c>
    </row>
    <row r="48" spans="1:39">
      <c r="B48" s="50" t="s">
        <v>690</v>
      </c>
      <c r="C48" s="18" t="s">
        <v>230</v>
      </c>
      <c r="D48" s="4"/>
      <c r="E48" s="4"/>
      <c r="G48" s="4"/>
      <c r="H48" s="4"/>
      <c r="I48" s="22" t="s">
        <v>576</v>
      </c>
      <c r="J48" s="4"/>
      <c r="K48" s="4"/>
      <c r="L48" s="4"/>
      <c r="M48" s="4"/>
      <c r="N48" s="4"/>
      <c r="O48" s="4"/>
      <c r="P48" s="4"/>
      <c r="Q48" s="4"/>
      <c r="R48" s="4"/>
      <c r="S48" s="4"/>
      <c r="T48" s="4"/>
      <c r="U48" s="4"/>
      <c r="V48" s="4"/>
      <c r="W48" s="4"/>
      <c r="X48" s="4"/>
      <c r="Y48" s="4"/>
      <c r="Z48" s="4"/>
      <c r="AA48" s="4"/>
      <c r="AB48" s="4"/>
      <c r="AJ48" s="49" t="s">
        <v>750</v>
      </c>
      <c r="AK48" s="2" t="s">
        <v>337</v>
      </c>
      <c r="AL48" s="49" t="s">
        <v>124</v>
      </c>
      <c r="AM48" s="2" t="s">
        <v>236</v>
      </c>
    </row>
    <row r="49" spans="2:39">
      <c r="B49" s="50" t="s">
        <v>691</v>
      </c>
      <c r="C49" s="21" t="s">
        <v>45</v>
      </c>
      <c r="D49" s="4"/>
      <c r="E49" s="4"/>
      <c r="F49" s="4"/>
      <c r="G49" s="4"/>
      <c r="H49" s="4"/>
      <c r="I49" s="53" t="s">
        <v>781</v>
      </c>
      <c r="J49" s="17"/>
      <c r="L49" s="17"/>
      <c r="M49" s="17"/>
      <c r="N49" s="17"/>
      <c r="O49" s="17"/>
      <c r="P49" s="17"/>
      <c r="Q49" s="17"/>
      <c r="R49" s="17"/>
      <c r="S49" s="17"/>
      <c r="T49" s="17"/>
      <c r="U49" s="17"/>
      <c r="V49" s="17"/>
      <c r="W49" s="17"/>
      <c r="X49" s="17"/>
      <c r="Y49" s="17"/>
      <c r="Z49" s="17"/>
      <c r="AA49" s="17"/>
      <c r="AB49" s="17"/>
      <c r="AC49" s="17"/>
      <c r="AJ49" s="49" t="s">
        <v>751</v>
      </c>
      <c r="AK49" s="2" t="s">
        <v>343</v>
      </c>
      <c r="AL49" s="49" t="s">
        <v>124</v>
      </c>
      <c r="AM49" s="2" t="s">
        <v>236</v>
      </c>
    </row>
    <row r="50" spans="2:39">
      <c r="B50" s="50" t="s">
        <v>692</v>
      </c>
      <c r="C50" s="21" t="s">
        <v>46</v>
      </c>
      <c r="D50" s="4"/>
      <c r="E50" s="4"/>
      <c r="F50" s="4"/>
      <c r="G50" s="4"/>
      <c r="H50" s="4"/>
      <c r="I50" s="53" t="s">
        <v>727</v>
      </c>
      <c r="J50" s="17"/>
      <c r="L50" s="17"/>
      <c r="M50" s="17"/>
      <c r="N50" s="17"/>
      <c r="O50" s="17"/>
      <c r="P50" s="17"/>
      <c r="Q50" s="17"/>
      <c r="R50" s="17"/>
      <c r="S50" s="17"/>
      <c r="T50" s="17"/>
      <c r="U50" s="17"/>
      <c r="V50" s="17"/>
      <c r="W50" s="17"/>
      <c r="X50" s="17"/>
      <c r="Y50" s="17"/>
      <c r="Z50" s="17"/>
      <c r="AA50" s="17"/>
      <c r="AB50" s="17"/>
      <c r="AC50" s="17"/>
      <c r="AD50" s="17"/>
      <c r="AJ50" s="49" t="s">
        <v>752</v>
      </c>
      <c r="AK50" s="2" t="s">
        <v>347</v>
      </c>
      <c r="AL50" s="49" t="s">
        <v>124</v>
      </c>
      <c r="AM50" s="2" t="s">
        <v>236</v>
      </c>
    </row>
    <row r="51" spans="2:39">
      <c r="B51" s="4"/>
      <c r="C51" s="4"/>
      <c r="D51" s="4"/>
      <c r="E51" s="4"/>
      <c r="F51" s="4"/>
      <c r="G51" s="4"/>
      <c r="H51" s="4"/>
      <c r="I51" s="4"/>
      <c r="J51" s="4"/>
      <c r="K51" s="4"/>
      <c r="L51" s="4"/>
      <c r="M51" s="4"/>
      <c r="N51" s="4"/>
      <c r="O51" s="4"/>
      <c r="P51" s="4"/>
      <c r="Q51" s="4"/>
      <c r="R51" s="4"/>
      <c r="S51" s="4"/>
      <c r="T51" s="4"/>
      <c r="U51" s="4"/>
      <c r="V51" s="4"/>
      <c r="W51" s="4"/>
      <c r="X51" s="4"/>
      <c r="Y51" s="4"/>
      <c r="Z51" s="4"/>
      <c r="AA51" s="4"/>
      <c r="AB51" s="4"/>
      <c r="AJ51" s="49" t="s">
        <v>753</v>
      </c>
      <c r="AK51" s="2" t="s">
        <v>356</v>
      </c>
      <c r="AL51" s="49" t="s">
        <v>124</v>
      </c>
      <c r="AM51" s="2" t="s">
        <v>236</v>
      </c>
    </row>
    <row r="52" spans="2:39">
      <c r="AJ52" s="49" t="s">
        <v>754</v>
      </c>
      <c r="AK52" s="2" t="s">
        <v>359</v>
      </c>
      <c r="AL52" s="49" t="s">
        <v>124</v>
      </c>
      <c r="AM52" s="2" t="s">
        <v>236</v>
      </c>
    </row>
    <row r="53" spans="2:39">
      <c r="AJ53" s="49" t="s">
        <v>755</v>
      </c>
      <c r="AK53" s="2" t="s">
        <v>367</v>
      </c>
      <c r="AL53" s="49" t="s">
        <v>127</v>
      </c>
      <c r="AM53" s="2" t="s">
        <v>135</v>
      </c>
    </row>
    <row r="54" spans="2:39">
      <c r="AJ54" s="49" t="s">
        <v>756</v>
      </c>
      <c r="AK54" s="2" t="s">
        <v>140</v>
      </c>
      <c r="AL54" s="49" t="s">
        <v>127</v>
      </c>
      <c r="AM54" s="2" t="s">
        <v>135</v>
      </c>
    </row>
    <row r="55" spans="2:39">
      <c r="AJ55" s="49" t="s">
        <v>757</v>
      </c>
      <c r="AK55" s="2" t="s">
        <v>141</v>
      </c>
      <c r="AL55" s="49" t="s">
        <v>126</v>
      </c>
      <c r="AM55" s="2" t="s">
        <v>135</v>
      </c>
    </row>
    <row r="56" spans="2:39">
      <c r="AJ56" s="49" t="s">
        <v>758</v>
      </c>
      <c r="AK56" s="2" t="s">
        <v>390</v>
      </c>
      <c r="AL56" s="49" t="s">
        <v>129</v>
      </c>
      <c r="AM56" s="2" t="s">
        <v>136</v>
      </c>
    </row>
    <row r="57" spans="2:39">
      <c r="AJ57" s="49" t="s">
        <v>759</v>
      </c>
      <c r="AK57" s="2" t="s">
        <v>94</v>
      </c>
      <c r="AL57" s="49" t="s">
        <v>129</v>
      </c>
      <c r="AM57" s="2" t="s">
        <v>136</v>
      </c>
    </row>
    <row r="58" spans="2:39">
      <c r="AJ58" s="49" t="s">
        <v>760</v>
      </c>
      <c r="AK58" s="2" t="s">
        <v>151</v>
      </c>
      <c r="AL58" s="49" t="s">
        <v>128</v>
      </c>
      <c r="AM58" s="2" t="s">
        <v>136</v>
      </c>
    </row>
    <row r="59" spans="2:39">
      <c r="AJ59" s="49" t="s">
        <v>761</v>
      </c>
      <c r="AK59" s="2" t="s">
        <v>238</v>
      </c>
      <c r="AL59" s="49" t="s">
        <v>130</v>
      </c>
      <c r="AM59" s="2" t="s">
        <v>238</v>
      </c>
    </row>
    <row r="60" spans="2:39">
      <c r="AJ60" s="49" t="s">
        <v>762</v>
      </c>
      <c r="AK60" s="2" t="s">
        <v>142</v>
      </c>
      <c r="AL60" s="49" t="s">
        <v>132</v>
      </c>
      <c r="AM60" s="2" t="s">
        <v>417</v>
      </c>
    </row>
    <row r="61" spans="2:39">
      <c r="AJ61" s="49" t="s">
        <v>763</v>
      </c>
      <c r="AK61" s="2" t="s">
        <v>143</v>
      </c>
      <c r="AL61" s="49" t="s">
        <v>132</v>
      </c>
      <c r="AM61" s="2" t="s">
        <v>417</v>
      </c>
    </row>
    <row r="62" spans="2:39">
      <c r="AJ62" s="49" t="s">
        <v>764</v>
      </c>
      <c r="AK62" s="2" t="s">
        <v>433</v>
      </c>
      <c r="AL62" s="49" t="s">
        <v>131</v>
      </c>
      <c r="AM62" s="2" t="s">
        <v>417</v>
      </c>
    </row>
    <row r="63" spans="2:39">
      <c r="AJ63" s="49" t="s">
        <v>765</v>
      </c>
      <c r="AK63" s="2" t="s">
        <v>437</v>
      </c>
      <c r="AL63" s="49" t="s">
        <v>131</v>
      </c>
      <c r="AM63" s="2" t="s">
        <v>417</v>
      </c>
    </row>
    <row r="64" spans="2:39">
      <c r="AJ64" s="49" t="s">
        <v>766</v>
      </c>
      <c r="AK64" s="2" t="s">
        <v>447</v>
      </c>
      <c r="AL64" s="49" t="s">
        <v>131</v>
      </c>
      <c r="AM64" s="2" t="s">
        <v>417</v>
      </c>
    </row>
    <row r="65" spans="34:39">
      <c r="AJ65" s="49" t="s">
        <v>767</v>
      </c>
      <c r="AK65" s="2" t="s">
        <v>451</v>
      </c>
      <c r="AL65" s="49" t="s">
        <v>134</v>
      </c>
      <c r="AM65" s="2" t="s">
        <v>239</v>
      </c>
    </row>
    <row r="66" spans="34:39">
      <c r="AJ66" s="49" t="s">
        <v>768</v>
      </c>
      <c r="AK66" s="2" t="s">
        <v>144</v>
      </c>
      <c r="AL66" s="49" t="s">
        <v>134</v>
      </c>
      <c r="AM66" s="2" t="s">
        <v>239</v>
      </c>
    </row>
    <row r="67" spans="34:39">
      <c r="AJ67" s="49" t="s">
        <v>769</v>
      </c>
      <c r="AK67" s="2" t="s">
        <v>462</v>
      </c>
      <c r="AL67" s="49" t="s">
        <v>133</v>
      </c>
      <c r="AM67" s="2" t="s">
        <v>239</v>
      </c>
    </row>
    <row r="68" spans="34:39">
      <c r="AJ68" s="49" t="s">
        <v>770</v>
      </c>
      <c r="AK68" s="2" t="s">
        <v>466</v>
      </c>
      <c r="AL68" s="49" t="s">
        <v>133</v>
      </c>
      <c r="AM68" s="2" t="s">
        <v>239</v>
      </c>
    </row>
    <row r="69" spans="34:39">
      <c r="AJ69" s="49" t="s">
        <v>771</v>
      </c>
      <c r="AK69" s="2" t="s">
        <v>145</v>
      </c>
      <c r="AL69" s="49" t="s">
        <v>133</v>
      </c>
      <c r="AM69" s="2" t="s">
        <v>239</v>
      </c>
    </row>
    <row r="70" spans="34:39">
      <c r="AJ70" s="49" t="s">
        <v>772</v>
      </c>
      <c r="AK70" s="2" t="s">
        <v>146</v>
      </c>
      <c r="AL70" s="49" t="s">
        <v>133</v>
      </c>
      <c r="AM70" s="2" t="s">
        <v>239</v>
      </c>
    </row>
    <row r="71" spans="34:39">
      <c r="AJ71" s="49" t="s">
        <v>773</v>
      </c>
      <c r="AK71" s="2" t="s">
        <v>581</v>
      </c>
      <c r="AL71" s="49" t="s">
        <v>133</v>
      </c>
      <c r="AM71" s="2" t="s">
        <v>239</v>
      </c>
    </row>
    <row r="72" spans="34:39">
      <c r="AJ72" s="49" t="s">
        <v>774</v>
      </c>
      <c r="AK72" s="2" t="s">
        <v>147</v>
      </c>
      <c r="AL72" s="49" t="s">
        <v>133</v>
      </c>
      <c r="AM72" s="2" t="s">
        <v>239</v>
      </c>
    </row>
    <row r="73" spans="34:39">
      <c r="AJ73" s="49" t="s">
        <v>775</v>
      </c>
      <c r="AK73" s="2" t="s">
        <v>148</v>
      </c>
      <c r="AL73" s="49" t="s">
        <v>133</v>
      </c>
      <c r="AM73" s="2" t="s">
        <v>239</v>
      </c>
    </row>
    <row r="74" spans="34:39">
      <c r="AJ74" s="49" t="s">
        <v>776</v>
      </c>
      <c r="AK74" s="2" t="s">
        <v>149</v>
      </c>
      <c r="AL74" s="49" t="s">
        <v>133</v>
      </c>
      <c r="AM74" s="2" t="s">
        <v>239</v>
      </c>
    </row>
    <row r="75" spans="34:39">
      <c r="AJ75" s="49" t="s">
        <v>777</v>
      </c>
      <c r="AK75" s="2" t="s">
        <v>150</v>
      </c>
      <c r="AL75" s="49" t="s">
        <v>133</v>
      </c>
      <c r="AM75" s="2" t="s">
        <v>239</v>
      </c>
    </row>
    <row r="76" spans="34:39">
      <c r="AJ76" s="49" t="s">
        <v>778</v>
      </c>
      <c r="AK76" s="2" t="s">
        <v>514</v>
      </c>
      <c r="AL76" s="49" t="s">
        <v>133</v>
      </c>
      <c r="AM76" s="2" t="s">
        <v>239</v>
      </c>
    </row>
    <row r="77" spans="34:39">
      <c r="AJ77" s="49" t="s">
        <v>779</v>
      </c>
      <c r="AK77" s="2" t="s">
        <v>520</v>
      </c>
      <c r="AL77" s="49" t="s">
        <v>133</v>
      </c>
      <c r="AM77" s="2" t="s">
        <v>239</v>
      </c>
    </row>
    <row r="78" spans="34:39">
      <c r="AJ78" s="49" t="s">
        <v>780</v>
      </c>
      <c r="AK78" s="2" t="s">
        <v>450</v>
      </c>
      <c r="AL78" s="49" t="s">
        <v>133</v>
      </c>
      <c r="AM78" s="2" t="s">
        <v>239</v>
      </c>
    </row>
    <row r="79" spans="34:39">
      <c r="AH79" s="2"/>
    </row>
  </sheetData>
  <sheetProtection selectLockedCells="1"/>
  <mergeCells count="92">
    <mergeCell ref="A10:AC13"/>
    <mergeCell ref="R7:U7"/>
    <mergeCell ref="V7:W7"/>
    <mergeCell ref="F16:G16"/>
    <mergeCell ref="Y16:AC16"/>
    <mergeCell ref="A5:AC6"/>
    <mergeCell ref="M1:P2"/>
    <mergeCell ref="Q1:T2"/>
    <mergeCell ref="U1:X2"/>
    <mergeCell ref="Y1:AC2"/>
    <mergeCell ref="B3:G4"/>
    <mergeCell ref="A1:D2"/>
    <mergeCell ref="C19:G19"/>
    <mergeCell ref="H19:AC19"/>
    <mergeCell ref="C25:E26"/>
    <mergeCell ref="F25:I25"/>
    <mergeCell ref="J25:AC25"/>
    <mergeCell ref="F26:I26"/>
    <mergeCell ref="J26:AC26"/>
    <mergeCell ref="C24:E24"/>
    <mergeCell ref="C20:G20"/>
    <mergeCell ref="H20:AC20"/>
    <mergeCell ref="C21:G21"/>
    <mergeCell ref="H21:I21"/>
    <mergeCell ref="T22:AC22"/>
    <mergeCell ref="H22:S22"/>
    <mergeCell ref="J21:O21"/>
    <mergeCell ref="P21:Q21"/>
    <mergeCell ref="R21:AC21"/>
    <mergeCell ref="C22:G22"/>
    <mergeCell ref="C29:G30"/>
    <mergeCell ref="H29:K29"/>
    <mergeCell ref="L29:AC29"/>
    <mergeCell ref="H30:K30"/>
    <mergeCell ref="L30:AC30"/>
    <mergeCell ref="C28:E28"/>
    <mergeCell ref="F28:O28"/>
    <mergeCell ref="P28:R28"/>
    <mergeCell ref="S28:AC28"/>
    <mergeCell ref="C27:I27"/>
    <mergeCell ref="J27:AC27"/>
    <mergeCell ref="Z24:AC24"/>
    <mergeCell ref="T24:X24"/>
    <mergeCell ref="N24:S24"/>
    <mergeCell ref="I46:J46"/>
    <mergeCell ref="K46:L46"/>
    <mergeCell ref="M46:R46"/>
    <mergeCell ref="S46:T46"/>
    <mergeCell ref="V36:AC36"/>
    <mergeCell ref="T37:U37"/>
    <mergeCell ref="V37:AC37"/>
    <mergeCell ref="K38:L38"/>
    <mergeCell ref="M38:S38"/>
    <mergeCell ref="T38:U38"/>
    <mergeCell ref="V38:AC38"/>
    <mergeCell ref="K37:L37"/>
    <mergeCell ref="M37:S37"/>
    <mergeCell ref="I44:J44"/>
    <mergeCell ref="K44:L44"/>
    <mergeCell ref="I45:J45"/>
    <mergeCell ref="K45:L45"/>
    <mergeCell ref="M45:R45"/>
    <mergeCell ref="I42:J43"/>
    <mergeCell ref="K42:R42"/>
    <mergeCell ref="S42:AC42"/>
    <mergeCell ref="K43:L43"/>
    <mergeCell ref="M43:R43"/>
    <mergeCell ref="S43:T43"/>
    <mergeCell ref="U43:AC43"/>
    <mergeCell ref="M40:S40"/>
    <mergeCell ref="U46:AC46"/>
    <mergeCell ref="M44:R44"/>
    <mergeCell ref="S44:T44"/>
    <mergeCell ref="U44:AC44"/>
    <mergeCell ref="S45:T45"/>
    <mergeCell ref="U45:AC45"/>
    <mergeCell ref="C42:H46"/>
    <mergeCell ref="F24:M24"/>
    <mergeCell ref="C34:J40"/>
    <mergeCell ref="K34:AC34"/>
    <mergeCell ref="K35:L35"/>
    <mergeCell ref="M35:S35"/>
    <mergeCell ref="T35:U35"/>
    <mergeCell ref="V35:AB35"/>
    <mergeCell ref="K36:L36"/>
    <mergeCell ref="M36:S36"/>
    <mergeCell ref="T36:U36"/>
    <mergeCell ref="K39:L39"/>
    <mergeCell ref="M39:S39"/>
    <mergeCell ref="T39:U39"/>
    <mergeCell ref="V39:AC39"/>
    <mergeCell ref="K40:L40"/>
  </mergeCells>
  <phoneticPr fontId="2"/>
  <conditionalFormatting sqref="I49:J50 L49:L50 AB14 K41:L41 P21 AB8 T40:U40 O18:U18 M49:AC49 M50:AD50 W18:Z18">
    <cfRule type="cellIs" dxfId="289" priority="11" stopIfTrue="1" operator="notEqual">
      <formula>""</formula>
    </cfRule>
  </conditionalFormatting>
  <conditionalFormatting sqref="F24 J26 S28 F28">
    <cfRule type="cellIs" dxfId="288" priority="12" stopIfTrue="1" operator="notEqual">
      <formula>""</formula>
    </cfRule>
  </conditionalFormatting>
  <conditionalFormatting sqref="H19:H20 J21 R21 H22 L30">
    <cfRule type="cellIs" dxfId="287" priority="13" stopIfTrue="1" operator="notEqual">
      <formula>""</formula>
    </cfRule>
  </conditionalFormatting>
  <conditionalFormatting sqref="K36:L40 T36:U39">
    <cfRule type="cellIs" dxfId="286" priority="10" operator="notEqual">
      <formula>""</formula>
    </cfRule>
  </conditionalFormatting>
  <conditionalFormatting sqref="S44:T46">
    <cfRule type="cellIs" dxfId="285" priority="9" operator="notEqual">
      <formula>""</formula>
    </cfRule>
  </conditionalFormatting>
  <conditionalFormatting sqref="Z7 T24">
    <cfRule type="expression" dxfId="284" priority="8">
      <formula>T7&lt;&gt;""</formula>
    </cfRule>
  </conditionalFormatting>
  <conditionalFormatting sqref="X7">
    <cfRule type="expression" dxfId="283" priority="7">
      <formula>X7&lt;&gt;""</formula>
    </cfRule>
  </conditionalFormatting>
  <conditionalFormatting sqref="AB7">
    <cfRule type="expression" dxfId="282" priority="6">
      <formula>AB7&lt;&gt;""</formula>
    </cfRule>
  </conditionalFormatting>
  <conditionalFormatting sqref="J27">
    <cfRule type="cellIs" dxfId="281" priority="3" stopIfTrue="1" operator="notEqual">
      <formula>""</formula>
    </cfRule>
  </conditionalFormatting>
  <conditionalFormatting sqref="L29">
    <cfRule type="cellIs" dxfId="280" priority="2" stopIfTrue="1" operator="notEqual">
      <formula>""</formula>
    </cfRule>
  </conditionalFormatting>
  <conditionalFormatting sqref="F26">
    <cfRule type="cellIs" dxfId="279" priority="1" stopIfTrue="1" operator="notEqual">
      <formula>""</formula>
    </cfRule>
  </conditionalFormatting>
  <dataValidations count="16">
    <dataValidation type="custom" imeMode="on" allowBlank="1" showInputMessage="1" showErrorMessage="1" error="全角で入力してください。" sqref="R21:AC21" xr:uid="{00000000-0002-0000-0000-000000000000}">
      <formula1>R21=DBCS(R21)</formula1>
    </dataValidation>
    <dataValidation type="custom" imeMode="on" allowBlank="1" showInputMessage="1" showErrorMessage="1" errorTitle="商号又は名称" error="すべて全角で入力してください。" sqref="H20:AC20" xr:uid="{00000000-0002-0000-0000-000001000000}">
      <formula1>H20=DBCS(H20)</formula1>
    </dataValidation>
    <dataValidation type="custom" imeMode="hiragana" allowBlank="1" showInputMessage="1" showErrorMessage="1" errorTitle="ふりがな" error="・全角ひらがなで入力してください。" sqref="H19:AC19" xr:uid="{00000000-0002-0000-0000-000002000000}">
      <formula1>H19=DBCS(H19)</formula1>
    </dataValidation>
    <dataValidation imeMode="disabled" allowBlank="1" showInputMessage="1" showErrorMessage="1" sqref="AB7 X7 Z7 F28:O28 S28:AC28 L30:AC30" xr:uid="{00000000-0002-0000-0000-000003000000}"/>
    <dataValidation imeMode="on" allowBlank="1" showInputMessage="1" showErrorMessage="1" sqref="J21:O21" xr:uid="{00000000-0002-0000-0000-000006000000}"/>
    <dataValidation type="textLength" imeMode="disabled" operator="equal" allowBlank="1" showInputMessage="1" showErrorMessage="1" error="以下を確認してください。_x000a_・郵便番号は７桁です。_x000a_・ハイフンで区切ってください。" sqref="F24:M24" xr:uid="{00000000-0002-0000-0000-000007000000}">
      <formula1>8</formula1>
    </dataValidation>
    <dataValidation imeMode="off" allowBlank="1" showInputMessage="1" showErrorMessage="1" sqref="J25" xr:uid="{00000000-0002-0000-0000-000008000000}"/>
    <dataValidation type="list" imeMode="off" allowBlank="1" showInputMessage="1" showErrorMessage="1" prompt="右のボタンを押し、リストからコードを選択してください。_x000a_ひとつおいて右のセルに大分類の名称が表示されます。_x000a_クリアする場合はBackspaceキーでクリアしてください。_x000a_" sqref="K41:L41 T40:U40" xr:uid="{00000000-0002-0000-0000-000009000000}">
      <formula1>#REF!</formula1>
    </dataValidation>
    <dataValidation type="list" imeMode="disabled" operator="equal" allowBlank="1" showInputMessage="1" showErrorMessage="1" error="・ハイフンは入力しないでください。_x000a_・桁数（７桁）を確認してください。" sqref="T24" xr:uid="{00000000-0002-0000-0000-00000A000000}">
      <formula1>$AH$3:$AH$32</formula1>
    </dataValidation>
    <dataValidation type="list" allowBlank="1" showErrorMessage="1" prompt="右のボタンから希望する中分類コードを選択してください。_x000a_自動で左側のセルに該当する大分類コード及び種目名、右のセルに中分類の種目名が表示されます。" sqref="S44:T46" xr:uid="{00000000-0002-0000-0000-00000B000000}">
      <formula1>$AJ$34:$AJ$78</formula1>
    </dataValidation>
    <dataValidation type="list" imeMode="off" allowBlank="1" showErrorMessage="1" prompt="右のボタンから希望する大分類コードを選択してください。_x000a_右のセルに大分類の種目名が表示されます。_x000a_" sqref="T36:U39 K36:L40" xr:uid="{00000000-0002-0000-0000-00000C000000}">
      <formula1>$AH$34:$AH$42</formula1>
    </dataValidation>
    <dataValidation type="textLength" imeMode="disabled" operator="equal" allowBlank="1" showInputMessage="1" showErrorMessage="1" errorTitle="法人番号" error="法人番号は13桁で入力してください。" sqref="H22:S22" xr:uid="{00000000-0002-0000-0000-00000E000000}">
      <formula1>13</formula1>
    </dataValidation>
    <dataValidation type="custom" imeMode="on" allowBlank="1" showInputMessage="1" showErrorMessage="1" errorTitle="住所" error="すべて全角で入力してください。" sqref="J26:AC26" xr:uid="{00000000-0002-0000-0000-00000F000000}">
      <formula1>J26=DBCS(J26)</formula1>
    </dataValidation>
    <dataValidation imeMode="on" allowBlank="1" showInputMessage="1" errorTitle="住所" error="すべて全角で入力してください。" sqref="J27:AC27" xr:uid="{00000000-0002-0000-0000-000010000000}"/>
    <dataValidation type="custom" imeMode="on" allowBlank="1" showInputMessage="1" showErrorMessage="1" error="すべて全角で入力してください。" sqref="L29:AC29" xr:uid="{314AC1A6-BE72-4C43-8AD5-43C47277CB08}">
      <formula1>L29=DBCS(L29)</formula1>
    </dataValidation>
    <dataValidation type="textLength" imeMode="on" operator="greaterThanOrEqual" allowBlank="1" showInputMessage="1" showErrorMessage="1" error="「都」「道」「府」「県」まで記入してください。_x000a_【良い例】新潟県_x000a_【悪い例】新潟" sqref="F26:I26" xr:uid="{9193793C-28A0-4B29-B83C-402414D8ECAD}">
      <formula1>3</formula1>
    </dataValidation>
  </dataValidations>
  <pageMargins left="0.78740157480314965" right="0.59055118110236227" top="0.78740157480314965" bottom="0.39370078740157483" header="0.51181102362204722" footer="0.51181102362204722"/>
  <pageSetup paperSize="9" fitToWidth="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L135"/>
  <sheetViews>
    <sheetView showGridLines="0" showZeros="0" view="pageBreakPreview" zoomScaleNormal="100" zoomScaleSheetLayoutView="100" workbookViewId="0">
      <selection activeCell="AF46" sqref="AF46"/>
    </sheetView>
  </sheetViews>
  <sheetFormatPr defaultColWidth="2.875" defaultRowHeight="18.75" customHeight="1"/>
  <cols>
    <col min="1" max="1" width="3.25" style="2" customWidth="1"/>
    <col min="2" max="3" width="2.875" style="2" customWidth="1"/>
    <col min="4" max="4" width="3.875" style="2" customWidth="1"/>
    <col min="5" max="5" width="1.875" style="2" customWidth="1"/>
    <col min="6" max="31" width="2.875" style="2" customWidth="1"/>
    <col min="32" max="32" width="17.25" style="243" customWidth="1"/>
    <col min="33" max="33" width="2.875" style="2" customWidth="1"/>
    <col min="34" max="34" width="0.375" style="2" customWidth="1"/>
    <col min="35" max="38" width="0.375" style="2" hidden="1" customWidth="1"/>
    <col min="39" max="39" width="2.875" style="21" hidden="1" customWidth="1"/>
    <col min="40" max="40" width="16.25" style="107" hidden="1" customWidth="1"/>
    <col min="41" max="41" width="4.5" style="107" hidden="1" customWidth="1"/>
    <col min="42" max="44" width="2.875" style="2" hidden="1" customWidth="1"/>
    <col min="45" max="49" width="2.875" style="2" customWidth="1"/>
    <col min="50" max="50" width="2.875" style="2" hidden="1" customWidth="1"/>
    <col min="51" max="52" width="2.875" style="2" customWidth="1"/>
    <col min="53" max="16384" width="2.875" style="2"/>
  </cols>
  <sheetData>
    <row r="1" spans="1:64" ht="18.75" customHeight="1">
      <c r="A1" s="1" t="s">
        <v>86</v>
      </c>
      <c r="Q1" s="2" t="str">
        <f>IF(第１号様式!$H$20="","",第１号様式!$H$20)</f>
        <v/>
      </c>
      <c r="AN1" s="21"/>
      <c r="AO1" s="21"/>
    </row>
    <row r="2" spans="1:64" ht="9.9499999999999993" customHeight="1">
      <c r="A2" s="654" t="s">
        <v>529</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N2" s="21"/>
      <c r="AO2" s="21"/>
    </row>
    <row r="3" spans="1:64" ht="18.75" customHeight="1" thickBot="1">
      <c r="A3" s="654"/>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N3" s="21"/>
      <c r="AO3" s="21"/>
    </row>
    <row r="4" spans="1:64" ht="16.5" customHeight="1">
      <c r="A4" s="642" t="s">
        <v>694</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4"/>
      <c r="AN4" s="21"/>
      <c r="AO4" s="21"/>
    </row>
    <row r="5" spans="1:64" ht="16.5" customHeight="1">
      <c r="A5" s="645"/>
      <c r="B5" s="646"/>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7"/>
      <c r="AF5" s="242"/>
      <c r="AN5" s="21"/>
      <c r="AO5" s="21"/>
      <c r="AR5" s="39"/>
      <c r="AS5" s="39"/>
      <c r="AT5" s="39"/>
      <c r="AU5" s="39"/>
      <c r="AV5" s="39"/>
      <c r="AW5" s="39"/>
      <c r="AX5" s="39"/>
      <c r="AY5" s="39"/>
      <c r="AZ5" s="39"/>
      <c r="BA5" s="39"/>
      <c r="BB5" s="39"/>
      <c r="BC5" s="39"/>
      <c r="BD5" s="39"/>
      <c r="BE5" s="39"/>
      <c r="BF5" s="39"/>
      <c r="BG5" s="39"/>
      <c r="BH5" s="39"/>
      <c r="BI5" s="39"/>
      <c r="BJ5" s="39"/>
      <c r="BK5" s="39"/>
      <c r="BL5" s="39"/>
    </row>
    <row r="6" spans="1:64" ht="18.75" customHeight="1">
      <c r="A6" s="527" t="s">
        <v>87</v>
      </c>
      <c r="B6" s="528"/>
      <c r="C6" s="528"/>
      <c r="D6" s="528"/>
      <c r="E6" s="528"/>
      <c r="F6" s="528"/>
      <c r="G6" s="528"/>
      <c r="H6" s="528"/>
      <c r="I6" s="528"/>
      <c r="J6" s="528"/>
      <c r="K6" s="456"/>
      <c r="L6" s="457"/>
      <c r="M6" s="516" t="s">
        <v>527</v>
      </c>
      <c r="N6" s="655"/>
      <c r="O6" s="655"/>
      <c r="P6" s="655"/>
      <c r="Q6" s="655"/>
      <c r="R6" s="655"/>
      <c r="S6" s="456"/>
      <c r="T6" s="456"/>
      <c r="U6" s="457"/>
      <c r="V6" s="656" t="s">
        <v>703</v>
      </c>
      <c r="W6" s="657"/>
      <c r="X6" s="657"/>
      <c r="Y6" s="657"/>
      <c r="Z6" s="657"/>
      <c r="AA6" s="657"/>
      <c r="AB6" s="657"/>
      <c r="AC6" s="657"/>
      <c r="AD6" s="658"/>
      <c r="AN6" s="93" t="s">
        <v>153</v>
      </c>
      <c r="AO6" s="93" t="s">
        <v>152</v>
      </c>
      <c r="AR6" s="39"/>
      <c r="AS6" s="39"/>
      <c r="AT6" s="39"/>
      <c r="AU6" s="39"/>
      <c r="AV6" s="39"/>
      <c r="AW6" s="39"/>
      <c r="AX6" s="39"/>
      <c r="AY6" s="39"/>
      <c r="AZ6" s="39"/>
      <c r="BA6" s="39"/>
      <c r="BB6" s="39"/>
      <c r="BC6" s="39"/>
      <c r="BD6" s="39"/>
      <c r="BE6" s="39"/>
      <c r="BF6" s="39"/>
      <c r="BG6" s="39"/>
      <c r="BH6" s="39"/>
      <c r="BI6" s="39"/>
      <c r="BJ6" s="39"/>
      <c r="BK6" s="39"/>
      <c r="BL6" s="39"/>
    </row>
    <row r="7" spans="1:64" ht="17.100000000000001" customHeight="1">
      <c r="A7" s="94">
        <v>1</v>
      </c>
      <c r="B7" s="627"/>
      <c r="C7" s="627"/>
      <c r="D7" s="627"/>
      <c r="E7" s="627"/>
      <c r="F7" s="627"/>
      <c r="G7" s="627"/>
      <c r="H7" s="627"/>
      <c r="I7" s="627"/>
      <c r="J7" s="627"/>
      <c r="K7" s="628"/>
      <c r="L7" s="628"/>
      <c r="M7" s="625"/>
      <c r="N7" s="626"/>
      <c r="O7" s="626"/>
      <c r="P7" s="626"/>
      <c r="Q7" s="626"/>
      <c r="R7" s="528" t="str">
        <f>IF(M7="","",VLOOKUP(M7,$AN$6:$AO$35,2,FALSE))</f>
        <v/>
      </c>
      <c r="S7" s="528"/>
      <c r="T7" s="528"/>
      <c r="U7" s="547"/>
      <c r="V7" s="633"/>
      <c r="W7" s="634"/>
      <c r="X7" s="634"/>
      <c r="Y7" s="634"/>
      <c r="Z7" s="634"/>
      <c r="AA7" s="634"/>
      <c r="AB7" s="634"/>
      <c r="AC7" s="634"/>
      <c r="AD7" s="635"/>
      <c r="AN7" s="93" t="s">
        <v>155</v>
      </c>
      <c r="AO7" s="93" t="s">
        <v>154</v>
      </c>
      <c r="AR7" s="39"/>
      <c r="AS7" s="39"/>
      <c r="AT7" s="39"/>
      <c r="AU7" s="39"/>
      <c r="AV7" s="39"/>
      <c r="AW7" s="39"/>
      <c r="AX7" s="39"/>
      <c r="AY7" s="39"/>
      <c r="AZ7" s="39"/>
      <c r="BA7" s="39"/>
      <c r="BB7" s="39"/>
      <c r="BC7" s="39"/>
      <c r="BD7" s="39"/>
      <c r="BE7" s="39"/>
      <c r="BF7" s="39"/>
      <c r="BG7" s="39"/>
      <c r="BH7" s="39"/>
      <c r="BI7" s="39"/>
      <c r="BJ7" s="39"/>
      <c r="BK7" s="39"/>
      <c r="BL7" s="39"/>
    </row>
    <row r="8" spans="1:64" ht="17.100000000000001" customHeight="1">
      <c r="A8" s="94">
        <v>2</v>
      </c>
      <c r="B8" s="627"/>
      <c r="C8" s="627"/>
      <c r="D8" s="627"/>
      <c r="E8" s="627"/>
      <c r="F8" s="627"/>
      <c r="G8" s="627"/>
      <c r="H8" s="627"/>
      <c r="I8" s="627"/>
      <c r="J8" s="627"/>
      <c r="K8" s="628"/>
      <c r="L8" s="628"/>
      <c r="M8" s="625"/>
      <c r="N8" s="626"/>
      <c r="O8" s="626"/>
      <c r="P8" s="626"/>
      <c r="Q8" s="626"/>
      <c r="R8" s="528" t="str">
        <f t="shared" ref="R8:R16" si="0">IF(M8="","",VLOOKUP(M8,$AN$6:$AO$35,2,FALSE))</f>
        <v/>
      </c>
      <c r="S8" s="528"/>
      <c r="T8" s="528"/>
      <c r="U8" s="547"/>
      <c r="V8" s="633"/>
      <c r="W8" s="634"/>
      <c r="X8" s="634"/>
      <c r="Y8" s="634"/>
      <c r="Z8" s="634"/>
      <c r="AA8" s="634"/>
      <c r="AB8" s="634"/>
      <c r="AC8" s="634"/>
      <c r="AD8" s="635"/>
      <c r="AN8" s="93" t="s">
        <v>157</v>
      </c>
      <c r="AO8" s="93" t="s">
        <v>156</v>
      </c>
      <c r="AR8" s="39"/>
      <c r="AS8" s="39"/>
      <c r="AT8" s="39"/>
      <c r="AU8" s="39"/>
      <c r="AV8" s="39"/>
      <c r="AW8" s="39"/>
      <c r="AX8" s="39"/>
      <c r="AY8" s="39"/>
      <c r="AZ8" s="39"/>
      <c r="BA8" s="39"/>
      <c r="BB8" s="39"/>
      <c r="BC8" s="39"/>
      <c r="BD8" s="39"/>
      <c r="BE8" s="39"/>
      <c r="BF8" s="39"/>
      <c r="BG8" s="39"/>
      <c r="BH8" s="39"/>
      <c r="BI8" s="39"/>
      <c r="BJ8" s="39"/>
      <c r="BK8" s="39"/>
      <c r="BL8" s="39"/>
    </row>
    <row r="9" spans="1:64" ht="17.100000000000001" customHeight="1">
      <c r="A9" s="94">
        <v>3</v>
      </c>
      <c r="B9" s="627"/>
      <c r="C9" s="627"/>
      <c r="D9" s="627"/>
      <c r="E9" s="627"/>
      <c r="F9" s="627"/>
      <c r="G9" s="627"/>
      <c r="H9" s="627"/>
      <c r="I9" s="627"/>
      <c r="J9" s="627"/>
      <c r="K9" s="628"/>
      <c r="L9" s="628"/>
      <c r="M9" s="625"/>
      <c r="N9" s="626"/>
      <c r="O9" s="626"/>
      <c r="P9" s="626"/>
      <c r="Q9" s="626"/>
      <c r="R9" s="528" t="str">
        <f t="shared" si="0"/>
        <v/>
      </c>
      <c r="S9" s="528"/>
      <c r="T9" s="528"/>
      <c r="U9" s="547"/>
      <c r="V9" s="633"/>
      <c r="W9" s="634"/>
      <c r="X9" s="634"/>
      <c r="Y9" s="634"/>
      <c r="Z9" s="634"/>
      <c r="AA9" s="634"/>
      <c r="AB9" s="634"/>
      <c r="AC9" s="634"/>
      <c r="AD9" s="635"/>
      <c r="AN9" s="93" t="s">
        <v>159</v>
      </c>
      <c r="AO9" s="93" t="s">
        <v>158</v>
      </c>
      <c r="AR9" s="39"/>
      <c r="AS9" s="39"/>
      <c r="AT9" s="39"/>
      <c r="AU9" s="39"/>
      <c r="AV9" s="39"/>
      <c r="AW9" s="39"/>
      <c r="AX9" s="39"/>
      <c r="AY9" s="39"/>
      <c r="AZ9" s="39"/>
      <c r="BA9" s="39"/>
      <c r="BB9" s="39"/>
      <c r="BC9" s="39"/>
      <c r="BD9" s="39"/>
      <c r="BE9" s="39"/>
      <c r="BF9" s="39"/>
      <c r="BG9" s="39"/>
      <c r="BH9" s="39"/>
      <c r="BI9" s="39"/>
      <c r="BJ9" s="39"/>
      <c r="BK9" s="39"/>
      <c r="BL9" s="39"/>
    </row>
    <row r="10" spans="1:64" ht="17.100000000000001" customHeight="1">
      <c r="A10" s="94">
        <v>4</v>
      </c>
      <c r="B10" s="627"/>
      <c r="C10" s="627"/>
      <c r="D10" s="627"/>
      <c r="E10" s="627"/>
      <c r="F10" s="627"/>
      <c r="G10" s="627"/>
      <c r="H10" s="627"/>
      <c r="I10" s="627"/>
      <c r="J10" s="627"/>
      <c r="K10" s="628"/>
      <c r="L10" s="628"/>
      <c r="M10" s="625"/>
      <c r="N10" s="626"/>
      <c r="O10" s="626"/>
      <c r="P10" s="626"/>
      <c r="Q10" s="626"/>
      <c r="R10" s="528" t="str">
        <f t="shared" si="0"/>
        <v/>
      </c>
      <c r="S10" s="528"/>
      <c r="T10" s="528"/>
      <c r="U10" s="547"/>
      <c r="V10" s="633"/>
      <c r="W10" s="634"/>
      <c r="X10" s="634"/>
      <c r="Y10" s="634"/>
      <c r="Z10" s="634"/>
      <c r="AA10" s="634"/>
      <c r="AB10" s="634"/>
      <c r="AC10" s="634"/>
      <c r="AD10" s="635"/>
      <c r="AN10" s="93" t="s">
        <v>161</v>
      </c>
      <c r="AO10" s="93" t="s">
        <v>160</v>
      </c>
      <c r="AR10" s="39"/>
      <c r="AS10" s="39"/>
      <c r="AT10" s="39"/>
      <c r="AU10" s="39"/>
      <c r="AV10" s="39"/>
      <c r="AW10" s="39"/>
      <c r="AX10" s="39"/>
      <c r="AY10" s="39"/>
      <c r="AZ10" s="39"/>
      <c r="BA10" s="39"/>
      <c r="BB10" s="39"/>
      <c r="BC10" s="39"/>
      <c r="BD10" s="39"/>
      <c r="BE10" s="39"/>
      <c r="BF10" s="39"/>
      <c r="BG10" s="39"/>
      <c r="BH10" s="39"/>
      <c r="BI10" s="39"/>
      <c r="BJ10" s="39"/>
      <c r="BK10" s="39"/>
      <c r="BL10" s="39"/>
    </row>
    <row r="11" spans="1:64" ht="17.100000000000001" customHeight="1">
      <c r="A11" s="94">
        <v>5</v>
      </c>
      <c r="B11" s="627"/>
      <c r="C11" s="627"/>
      <c r="D11" s="627"/>
      <c r="E11" s="627"/>
      <c r="F11" s="627"/>
      <c r="G11" s="627"/>
      <c r="H11" s="627"/>
      <c r="I11" s="627"/>
      <c r="J11" s="627"/>
      <c r="K11" s="628"/>
      <c r="L11" s="628"/>
      <c r="M11" s="625"/>
      <c r="N11" s="626"/>
      <c r="O11" s="626"/>
      <c r="P11" s="626"/>
      <c r="Q11" s="626"/>
      <c r="R11" s="528" t="str">
        <f t="shared" si="0"/>
        <v/>
      </c>
      <c r="S11" s="528"/>
      <c r="T11" s="528"/>
      <c r="U11" s="547"/>
      <c r="V11" s="633"/>
      <c r="W11" s="634"/>
      <c r="X11" s="634"/>
      <c r="Y11" s="634"/>
      <c r="Z11" s="634"/>
      <c r="AA11" s="634"/>
      <c r="AB11" s="634"/>
      <c r="AC11" s="634"/>
      <c r="AD11" s="635"/>
      <c r="AN11" s="93" t="s">
        <v>163</v>
      </c>
      <c r="AO11" s="93" t="s">
        <v>162</v>
      </c>
      <c r="AR11" s="39"/>
      <c r="AS11" s="39"/>
      <c r="AT11" s="39"/>
      <c r="AU11" s="39"/>
      <c r="AV11" s="39"/>
      <c r="AW11" s="39"/>
      <c r="AX11" s="39"/>
      <c r="AY11" s="39"/>
      <c r="AZ11" s="39"/>
      <c r="BA11" s="39"/>
      <c r="BB11" s="39"/>
      <c r="BC11" s="39"/>
      <c r="BD11" s="39"/>
      <c r="BE11" s="39"/>
      <c r="BF11" s="39"/>
      <c r="BG11" s="39"/>
      <c r="BH11" s="39"/>
      <c r="BI11" s="39"/>
      <c r="BJ11" s="39"/>
      <c r="BK11" s="39"/>
      <c r="BL11" s="39"/>
    </row>
    <row r="12" spans="1:64" ht="17.100000000000001" customHeight="1">
      <c r="A12" s="94">
        <v>6</v>
      </c>
      <c r="B12" s="627"/>
      <c r="C12" s="627"/>
      <c r="D12" s="627"/>
      <c r="E12" s="627"/>
      <c r="F12" s="627"/>
      <c r="G12" s="627"/>
      <c r="H12" s="627"/>
      <c r="I12" s="627"/>
      <c r="J12" s="627"/>
      <c r="K12" s="628"/>
      <c r="L12" s="628"/>
      <c r="M12" s="625"/>
      <c r="N12" s="626"/>
      <c r="O12" s="626"/>
      <c r="P12" s="626"/>
      <c r="Q12" s="626"/>
      <c r="R12" s="528" t="str">
        <f t="shared" si="0"/>
        <v/>
      </c>
      <c r="S12" s="528"/>
      <c r="T12" s="528"/>
      <c r="U12" s="547"/>
      <c r="V12" s="633"/>
      <c r="W12" s="634"/>
      <c r="X12" s="634"/>
      <c r="Y12" s="634"/>
      <c r="Z12" s="634"/>
      <c r="AA12" s="634"/>
      <c r="AB12" s="634"/>
      <c r="AC12" s="634"/>
      <c r="AD12" s="635"/>
      <c r="AN12" s="93" t="s">
        <v>165</v>
      </c>
      <c r="AO12" s="93" t="s">
        <v>164</v>
      </c>
      <c r="AR12" s="39"/>
      <c r="AS12" s="39"/>
      <c r="AT12" s="39"/>
      <c r="AU12" s="39"/>
      <c r="AV12" s="39"/>
      <c r="AW12" s="39"/>
      <c r="AX12" s="39"/>
      <c r="AY12" s="39"/>
      <c r="AZ12" s="39"/>
      <c r="BA12" s="39"/>
      <c r="BB12" s="39"/>
      <c r="BC12" s="39"/>
      <c r="BD12" s="39"/>
      <c r="BE12" s="39"/>
      <c r="BF12" s="39"/>
      <c r="BG12" s="39"/>
      <c r="BH12" s="39"/>
      <c r="BI12" s="39"/>
      <c r="BJ12" s="39"/>
      <c r="BK12" s="39"/>
      <c r="BL12" s="39"/>
    </row>
    <row r="13" spans="1:64" ht="17.100000000000001" customHeight="1">
      <c r="A13" s="94">
        <v>7</v>
      </c>
      <c r="B13" s="627"/>
      <c r="C13" s="627"/>
      <c r="D13" s="627"/>
      <c r="E13" s="627"/>
      <c r="F13" s="627"/>
      <c r="G13" s="627"/>
      <c r="H13" s="627"/>
      <c r="I13" s="627"/>
      <c r="J13" s="627"/>
      <c r="K13" s="628"/>
      <c r="L13" s="628"/>
      <c r="M13" s="625"/>
      <c r="N13" s="626"/>
      <c r="O13" s="626"/>
      <c r="P13" s="626"/>
      <c r="Q13" s="626"/>
      <c r="R13" s="528" t="str">
        <f t="shared" si="0"/>
        <v/>
      </c>
      <c r="S13" s="528"/>
      <c r="T13" s="528"/>
      <c r="U13" s="547"/>
      <c r="V13" s="633"/>
      <c r="W13" s="634"/>
      <c r="X13" s="634"/>
      <c r="Y13" s="634"/>
      <c r="Z13" s="634"/>
      <c r="AA13" s="634"/>
      <c r="AB13" s="634"/>
      <c r="AC13" s="634"/>
      <c r="AD13" s="635"/>
      <c r="AN13" s="93" t="s">
        <v>167</v>
      </c>
      <c r="AO13" s="93" t="s">
        <v>166</v>
      </c>
      <c r="AR13" s="39"/>
      <c r="AS13" s="39"/>
      <c r="AT13" s="39"/>
      <c r="AU13" s="39"/>
      <c r="AV13" s="39"/>
      <c r="AW13" s="39"/>
      <c r="AX13" s="39"/>
      <c r="AY13" s="39"/>
      <c r="AZ13" s="39"/>
      <c r="BA13" s="39"/>
      <c r="BB13" s="39"/>
      <c r="BC13" s="39"/>
      <c r="BD13" s="39"/>
      <c r="BE13" s="39"/>
      <c r="BF13" s="39"/>
      <c r="BG13" s="39"/>
      <c r="BH13" s="39"/>
      <c r="BI13" s="39"/>
      <c r="BJ13" s="39"/>
      <c r="BK13" s="39"/>
      <c r="BL13" s="39"/>
    </row>
    <row r="14" spans="1:64" ht="17.100000000000001" customHeight="1">
      <c r="A14" s="94">
        <v>8</v>
      </c>
      <c r="B14" s="627"/>
      <c r="C14" s="627"/>
      <c r="D14" s="627"/>
      <c r="E14" s="627"/>
      <c r="F14" s="627"/>
      <c r="G14" s="627"/>
      <c r="H14" s="627"/>
      <c r="I14" s="627"/>
      <c r="J14" s="627"/>
      <c r="K14" s="628"/>
      <c r="L14" s="628"/>
      <c r="M14" s="625"/>
      <c r="N14" s="626"/>
      <c r="O14" s="626"/>
      <c r="P14" s="626"/>
      <c r="Q14" s="626"/>
      <c r="R14" s="528" t="str">
        <f t="shared" si="0"/>
        <v/>
      </c>
      <c r="S14" s="528"/>
      <c r="T14" s="528"/>
      <c r="U14" s="547"/>
      <c r="V14" s="633"/>
      <c r="W14" s="634"/>
      <c r="X14" s="634"/>
      <c r="Y14" s="634"/>
      <c r="Z14" s="634"/>
      <c r="AA14" s="634"/>
      <c r="AB14" s="634"/>
      <c r="AC14" s="634"/>
      <c r="AD14" s="635"/>
      <c r="AN14" s="93" t="s">
        <v>169</v>
      </c>
      <c r="AO14" s="93" t="s">
        <v>168</v>
      </c>
      <c r="AR14" s="39"/>
      <c r="AS14" s="39"/>
      <c r="AT14" s="39"/>
      <c r="AU14" s="39"/>
      <c r="AV14" s="39"/>
      <c r="AW14" s="39"/>
      <c r="AX14" s="39"/>
      <c r="AY14" s="39"/>
      <c r="AZ14" s="39"/>
      <c r="BA14" s="39"/>
      <c r="BB14" s="39"/>
      <c r="BC14" s="39"/>
      <c r="BD14" s="39"/>
      <c r="BE14" s="39"/>
      <c r="BF14" s="39"/>
      <c r="BG14" s="39"/>
      <c r="BH14" s="39"/>
      <c r="BI14" s="39"/>
      <c r="BJ14" s="39"/>
      <c r="BK14" s="39"/>
      <c r="BL14" s="39"/>
    </row>
    <row r="15" spans="1:64" ht="17.100000000000001" customHeight="1">
      <c r="A15" s="94">
        <v>9</v>
      </c>
      <c r="B15" s="627"/>
      <c r="C15" s="627"/>
      <c r="D15" s="627"/>
      <c r="E15" s="627"/>
      <c r="F15" s="627"/>
      <c r="G15" s="627"/>
      <c r="H15" s="627"/>
      <c r="I15" s="627"/>
      <c r="J15" s="627"/>
      <c r="K15" s="628"/>
      <c r="L15" s="628"/>
      <c r="M15" s="625"/>
      <c r="N15" s="626"/>
      <c r="O15" s="626"/>
      <c r="P15" s="626"/>
      <c r="Q15" s="626"/>
      <c r="R15" s="528" t="str">
        <f t="shared" si="0"/>
        <v/>
      </c>
      <c r="S15" s="528"/>
      <c r="T15" s="528"/>
      <c r="U15" s="547"/>
      <c r="V15" s="633"/>
      <c r="W15" s="634"/>
      <c r="X15" s="634"/>
      <c r="Y15" s="634"/>
      <c r="Z15" s="634"/>
      <c r="AA15" s="634"/>
      <c r="AB15" s="634"/>
      <c r="AC15" s="634"/>
      <c r="AD15" s="635"/>
      <c r="AN15" s="93" t="s">
        <v>171</v>
      </c>
      <c r="AO15" s="93" t="s">
        <v>170</v>
      </c>
      <c r="AR15" s="39"/>
      <c r="AS15" s="39"/>
      <c r="AT15" s="39"/>
      <c r="AU15" s="39"/>
      <c r="AV15" s="39"/>
      <c r="AW15" s="39"/>
      <c r="AX15" s="39"/>
      <c r="AY15" s="39"/>
      <c r="AZ15" s="39"/>
      <c r="BA15" s="39"/>
      <c r="BB15" s="39"/>
      <c r="BC15" s="39"/>
      <c r="BD15" s="39"/>
      <c r="BE15" s="39"/>
      <c r="BF15" s="39"/>
      <c r="BG15" s="39"/>
      <c r="BH15" s="39"/>
      <c r="BI15" s="39"/>
      <c r="BJ15" s="39"/>
      <c r="BK15" s="39"/>
      <c r="BL15" s="39"/>
    </row>
    <row r="16" spans="1:64" ht="17.100000000000001" customHeight="1" thickBot="1">
      <c r="A16" s="95">
        <v>10</v>
      </c>
      <c r="B16" s="627"/>
      <c r="C16" s="627"/>
      <c r="D16" s="627"/>
      <c r="E16" s="627"/>
      <c r="F16" s="627"/>
      <c r="G16" s="627"/>
      <c r="H16" s="627"/>
      <c r="I16" s="627"/>
      <c r="J16" s="627"/>
      <c r="K16" s="628"/>
      <c r="L16" s="628"/>
      <c r="M16" s="625"/>
      <c r="N16" s="626"/>
      <c r="O16" s="626"/>
      <c r="P16" s="626"/>
      <c r="Q16" s="626"/>
      <c r="R16" s="528" t="str">
        <f t="shared" si="0"/>
        <v/>
      </c>
      <c r="S16" s="528"/>
      <c r="T16" s="528"/>
      <c r="U16" s="547"/>
      <c r="V16" s="633"/>
      <c r="W16" s="634"/>
      <c r="X16" s="634"/>
      <c r="Y16" s="634"/>
      <c r="Z16" s="634"/>
      <c r="AA16" s="634"/>
      <c r="AB16" s="634"/>
      <c r="AC16" s="634"/>
      <c r="AD16" s="635"/>
      <c r="AN16" s="93" t="s">
        <v>173</v>
      </c>
      <c r="AO16" s="93" t="s">
        <v>172</v>
      </c>
      <c r="AR16" s="39"/>
      <c r="AS16" s="39"/>
      <c r="AT16" s="39"/>
      <c r="AU16" s="39"/>
      <c r="AV16" s="39"/>
      <c r="AW16" s="39"/>
      <c r="AX16" s="39"/>
      <c r="AY16" s="39"/>
      <c r="AZ16" s="39"/>
      <c r="BA16" s="39"/>
      <c r="BB16" s="39"/>
      <c r="BC16" s="39"/>
      <c r="BD16" s="39"/>
      <c r="BE16" s="39"/>
      <c r="BF16" s="39"/>
      <c r="BG16" s="39"/>
      <c r="BH16" s="39"/>
      <c r="BI16" s="39"/>
      <c r="BJ16" s="39"/>
      <c r="BK16" s="39"/>
      <c r="BL16" s="39"/>
    </row>
    <row r="17" spans="1:64" ht="16.5" customHeight="1">
      <c r="A17" s="648"/>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50"/>
      <c r="AN17" s="93" t="s">
        <v>175</v>
      </c>
      <c r="AO17" s="93" t="s">
        <v>174</v>
      </c>
      <c r="AR17" s="39"/>
      <c r="AS17" s="39"/>
      <c r="AT17" s="39"/>
      <c r="AU17" s="39"/>
      <c r="AV17" s="39"/>
      <c r="AW17" s="39"/>
      <c r="AX17" s="39"/>
      <c r="AY17" s="39"/>
      <c r="AZ17" s="39"/>
      <c r="BA17" s="39"/>
      <c r="BB17" s="39"/>
      <c r="BC17" s="39"/>
      <c r="BD17" s="39"/>
      <c r="BE17" s="39"/>
      <c r="BF17" s="39"/>
      <c r="BG17" s="39"/>
      <c r="BH17" s="39"/>
      <c r="BI17" s="39"/>
      <c r="BJ17" s="39"/>
      <c r="BK17" s="39"/>
      <c r="BL17" s="39"/>
    </row>
    <row r="18" spans="1:64" ht="16.5" customHeight="1">
      <c r="A18" s="651"/>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3"/>
      <c r="AF18" s="242" t="s">
        <v>704</v>
      </c>
      <c r="AN18" s="93" t="s">
        <v>85</v>
      </c>
      <c r="AO18" s="93" t="s">
        <v>176</v>
      </c>
      <c r="AR18" s="39"/>
      <c r="AS18" s="39"/>
      <c r="AT18" s="39"/>
      <c r="AU18" s="39"/>
      <c r="AV18" s="39"/>
      <c r="AW18" s="39"/>
      <c r="AX18" s="39"/>
      <c r="AY18" s="39"/>
      <c r="AZ18" s="39"/>
      <c r="BA18" s="39"/>
      <c r="BB18" s="39"/>
      <c r="BC18" s="39"/>
      <c r="BD18" s="39"/>
      <c r="BE18" s="39"/>
      <c r="BF18" s="39"/>
      <c r="BG18" s="39"/>
      <c r="BH18" s="39"/>
      <c r="BI18" s="39"/>
      <c r="BJ18" s="39"/>
      <c r="BK18" s="39"/>
      <c r="BL18" s="39"/>
    </row>
    <row r="19" spans="1:64" ht="18.75" customHeight="1">
      <c r="A19" s="659"/>
      <c r="B19" s="660"/>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1"/>
      <c r="AF19" s="244" t="str">
        <f>IF(P19="","",IF(P19="（１）県内全域を希望","yes","no"))</f>
        <v/>
      </c>
      <c r="AN19" s="93" t="s">
        <v>178</v>
      </c>
      <c r="AO19" s="93" t="s">
        <v>177</v>
      </c>
      <c r="AR19" s="39"/>
      <c r="AS19" s="39"/>
      <c r="AT19" s="39"/>
      <c r="AU19" s="39"/>
      <c r="AV19" s="39"/>
      <c r="AW19" s="39"/>
      <c r="AX19" s="39"/>
      <c r="AY19" s="39"/>
      <c r="AZ19" s="39"/>
      <c r="BA19" s="39"/>
      <c r="BB19" s="39"/>
      <c r="BC19" s="39"/>
      <c r="BD19" s="39"/>
      <c r="BE19" s="39"/>
      <c r="BF19" s="39"/>
      <c r="BG19" s="39"/>
      <c r="BH19" s="39"/>
      <c r="BI19" s="39"/>
      <c r="BJ19" s="39"/>
      <c r="BK19" s="39"/>
      <c r="BL19" s="39"/>
    </row>
    <row r="20" spans="1:64" ht="18.75" customHeight="1">
      <c r="A20" s="662"/>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4"/>
      <c r="AL20" s="2" t="s">
        <v>657</v>
      </c>
      <c r="AN20" s="93" t="s">
        <v>180</v>
      </c>
      <c r="AO20" s="93" t="s">
        <v>179</v>
      </c>
      <c r="AR20" s="39"/>
      <c r="AS20" s="39"/>
      <c r="AT20" s="39"/>
      <c r="AU20" s="39"/>
      <c r="AV20" s="39"/>
      <c r="AW20" s="39"/>
      <c r="AX20" s="39"/>
      <c r="AY20" s="39"/>
      <c r="AZ20" s="39"/>
      <c r="BA20" s="39"/>
      <c r="BB20" s="39"/>
      <c r="BC20" s="39"/>
      <c r="BD20" s="39"/>
      <c r="BE20" s="39"/>
      <c r="BF20" s="39"/>
      <c r="BG20" s="39"/>
      <c r="BH20" s="39"/>
      <c r="BI20" s="39"/>
      <c r="BJ20" s="39"/>
      <c r="BK20" s="39"/>
      <c r="BL20" s="39"/>
    </row>
    <row r="21" spans="1:64" ht="18.75" customHeight="1">
      <c r="A21" s="662"/>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4"/>
      <c r="AL21" s="2" t="s">
        <v>658</v>
      </c>
      <c r="AN21" s="93" t="s">
        <v>182</v>
      </c>
      <c r="AO21" s="93" t="s">
        <v>181</v>
      </c>
      <c r="AR21" s="39"/>
      <c r="AS21" s="39"/>
      <c r="AT21" s="39"/>
      <c r="AU21" s="39"/>
      <c r="AV21" s="39"/>
      <c r="AW21" s="39"/>
      <c r="AX21" s="39"/>
      <c r="AY21" s="39"/>
      <c r="AZ21" s="39"/>
      <c r="BA21" s="39"/>
      <c r="BB21" s="39"/>
      <c r="BC21" s="39"/>
      <c r="BD21" s="39"/>
      <c r="BE21" s="39"/>
      <c r="BF21" s="39"/>
      <c r="BG21" s="39"/>
      <c r="BH21" s="39"/>
      <c r="BI21" s="39"/>
      <c r="BJ21" s="39"/>
      <c r="BK21" s="39"/>
      <c r="BL21" s="39"/>
    </row>
    <row r="22" spans="1:64" ht="18.75" customHeight="1">
      <c r="A22" s="662"/>
      <c r="B22" s="663"/>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4"/>
      <c r="AN22" s="93" t="s">
        <v>184</v>
      </c>
      <c r="AO22" s="93" t="s">
        <v>183</v>
      </c>
      <c r="AR22" s="39"/>
      <c r="AS22" s="39"/>
      <c r="AT22" s="39"/>
      <c r="AU22" s="39"/>
      <c r="AV22" s="39"/>
      <c r="AW22" s="39"/>
      <c r="AX22" s="39"/>
      <c r="AY22" s="39"/>
      <c r="AZ22" s="39"/>
      <c r="BA22" s="39"/>
      <c r="BB22" s="39"/>
      <c r="BC22" s="39"/>
      <c r="BD22" s="39"/>
      <c r="BE22" s="39"/>
      <c r="BF22" s="39"/>
      <c r="BG22" s="39"/>
      <c r="BH22" s="39"/>
      <c r="BI22" s="39"/>
      <c r="BJ22" s="39"/>
      <c r="BK22" s="39"/>
      <c r="BL22" s="39"/>
    </row>
    <row r="23" spans="1:64" ht="18.75" customHeight="1">
      <c r="A23" s="662"/>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4"/>
      <c r="AF23" s="242" t="s">
        <v>704</v>
      </c>
      <c r="AN23" s="93" t="s">
        <v>84</v>
      </c>
      <c r="AO23" s="93" t="s">
        <v>185</v>
      </c>
      <c r="AR23" s="39"/>
      <c r="AS23" s="39"/>
      <c r="AT23" s="39"/>
      <c r="AU23" s="39"/>
      <c r="AV23" s="39"/>
      <c r="AW23" s="39"/>
      <c r="AX23" s="39"/>
      <c r="AY23" s="39"/>
      <c r="AZ23" s="39"/>
      <c r="BA23" s="39"/>
      <c r="BB23" s="39"/>
      <c r="BC23" s="39"/>
      <c r="BD23" s="39"/>
      <c r="BE23" s="39"/>
      <c r="BF23" s="39"/>
      <c r="BG23" s="39"/>
      <c r="BH23" s="39"/>
      <c r="BI23" s="39"/>
      <c r="BJ23" s="39"/>
      <c r="BK23" s="39"/>
      <c r="BL23" s="39"/>
    </row>
    <row r="24" spans="1:64" ht="18" customHeight="1">
      <c r="A24" s="662"/>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4"/>
      <c r="AF24" s="242" t="str">
        <f>IF(O24="","",IF(O24="○","yes","no"))</f>
        <v/>
      </c>
      <c r="AG24" s="96"/>
      <c r="AH24" s="96"/>
      <c r="AI24" s="96"/>
      <c r="AJ24" s="97" t="s">
        <v>212</v>
      </c>
      <c r="AK24" s="97" t="s">
        <v>212</v>
      </c>
      <c r="AL24" s="97" t="s">
        <v>213</v>
      </c>
      <c r="AM24" s="96"/>
      <c r="AN24" s="93" t="s">
        <v>187</v>
      </c>
      <c r="AO24" s="93" t="s">
        <v>186</v>
      </c>
      <c r="AR24" s="39"/>
      <c r="AS24" s="39"/>
      <c r="AT24" s="39"/>
      <c r="AU24" s="39"/>
      <c r="AV24" s="39"/>
      <c r="AW24" s="39"/>
      <c r="AX24" s="39"/>
      <c r="AY24" s="39"/>
      <c r="AZ24" s="39"/>
      <c r="BA24" s="39"/>
      <c r="BB24" s="39"/>
      <c r="BC24" s="39"/>
      <c r="BD24" s="39"/>
      <c r="BE24" s="39"/>
      <c r="BF24" s="39"/>
      <c r="BG24" s="39"/>
      <c r="BH24" s="39"/>
      <c r="BI24" s="39"/>
      <c r="BJ24" s="39"/>
      <c r="BK24" s="39"/>
      <c r="BL24" s="39"/>
    </row>
    <row r="25" spans="1:64" ht="18" customHeight="1">
      <c r="A25" s="662"/>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4"/>
      <c r="AF25" s="242" t="str">
        <f t="shared" ref="AF25:AF37" si="1">IF(O25="","",IF(O25="○","yes","no"))</f>
        <v/>
      </c>
      <c r="AG25" s="96"/>
      <c r="AH25" s="96"/>
      <c r="AI25" s="96"/>
      <c r="AJ25" s="97" t="s">
        <v>213</v>
      </c>
      <c r="AK25" s="97" t="s">
        <v>213</v>
      </c>
      <c r="AL25" s="97" t="s">
        <v>212</v>
      </c>
      <c r="AM25" s="96"/>
      <c r="AN25" s="93" t="s">
        <v>189</v>
      </c>
      <c r="AO25" s="93" t="s">
        <v>188</v>
      </c>
      <c r="AR25" s="39"/>
      <c r="AS25" s="39"/>
      <c r="AT25" s="39"/>
      <c r="AU25" s="39"/>
      <c r="AV25" s="39"/>
      <c r="AW25" s="39"/>
      <c r="AX25" s="39"/>
      <c r="AY25" s="39"/>
      <c r="AZ25" s="39"/>
      <c r="BA25" s="39"/>
      <c r="BB25" s="39"/>
      <c r="BC25" s="39"/>
      <c r="BD25" s="39"/>
      <c r="BE25" s="39"/>
      <c r="BF25" s="39"/>
      <c r="BG25" s="39"/>
      <c r="BH25" s="39"/>
      <c r="BI25" s="39"/>
      <c r="BJ25" s="39"/>
      <c r="BK25" s="39"/>
      <c r="BL25" s="39"/>
    </row>
    <row r="26" spans="1:64" ht="18" customHeight="1">
      <c r="A26" s="662"/>
      <c r="B26" s="663"/>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4"/>
      <c r="AF26" s="242" t="str">
        <f t="shared" si="1"/>
        <v/>
      </c>
      <c r="AG26" s="96"/>
      <c r="AH26" s="96"/>
      <c r="AI26" s="96"/>
      <c r="AJ26" s="96"/>
      <c r="AK26" s="96"/>
      <c r="AL26" s="96"/>
      <c r="AM26" s="96"/>
      <c r="AN26" s="93" t="s">
        <v>191</v>
      </c>
      <c r="AO26" s="93" t="s">
        <v>190</v>
      </c>
      <c r="AR26" s="39"/>
      <c r="AS26" s="39"/>
      <c r="AT26" s="39"/>
      <c r="AU26" s="39"/>
      <c r="AV26" s="39"/>
      <c r="AW26" s="39"/>
      <c r="AX26" s="39"/>
      <c r="AY26" s="39"/>
      <c r="AZ26" s="39"/>
      <c r="BA26" s="39"/>
      <c r="BB26" s="39"/>
      <c r="BC26" s="39"/>
      <c r="BD26" s="39"/>
      <c r="BE26" s="39"/>
      <c r="BF26" s="39"/>
      <c r="BG26" s="39"/>
      <c r="BH26" s="39"/>
      <c r="BI26" s="39"/>
      <c r="BJ26" s="39"/>
      <c r="BK26" s="39"/>
      <c r="BL26" s="39"/>
    </row>
    <row r="27" spans="1:64" ht="18" customHeight="1">
      <c r="A27" s="662"/>
      <c r="B27" s="663"/>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4"/>
      <c r="AF27" s="242" t="str">
        <f t="shared" si="1"/>
        <v/>
      </c>
      <c r="AG27" s="96"/>
      <c r="AH27" s="96"/>
      <c r="AI27" s="96"/>
      <c r="AJ27" s="96"/>
      <c r="AK27" s="96"/>
      <c r="AL27" s="96"/>
      <c r="AM27" s="96"/>
      <c r="AN27" s="93" t="s">
        <v>193</v>
      </c>
      <c r="AO27" s="93" t="s">
        <v>192</v>
      </c>
      <c r="AR27" s="39"/>
      <c r="AS27" s="39"/>
      <c r="AT27" s="39"/>
      <c r="AU27" s="39"/>
      <c r="AV27" s="39"/>
      <c r="AW27" s="39"/>
      <c r="AX27" s="39"/>
      <c r="AY27" s="39"/>
      <c r="AZ27" s="39"/>
      <c r="BA27" s="39"/>
      <c r="BB27" s="39"/>
      <c r="BC27" s="39"/>
      <c r="BD27" s="39"/>
      <c r="BE27" s="39"/>
      <c r="BF27" s="39"/>
      <c r="BG27" s="39"/>
      <c r="BH27" s="39"/>
      <c r="BI27" s="39"/>
      <c r="BJ27" s="39"/>
      <c r="BK27" s="39"/>
      <c r="BL27" s="39"/>
    </row>
    <row r="28" spans="1:64" ht="18" customHeight="1">
      <c r="A28" s="662"/>
      <c r="B28" s="663"/>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4"/>
      <c r="AF28" s="242" t="str">
        <f t="shared" si="1"/>
        <v/>
      </c>
      <c r="AG28" s="96"/>
      <c r="AH28" s="96"/>
      <c r="AI28" s="96"/>
      <c r="AJ28" s="96"/>
      <c r="AK28" s="96"/>
      <c r="AL28" s="96"/>
      <c r="AM28" s="96"/>
      <c r="AN28" s="93" t="s">
        <v>195</v>
      </c>
      <c r="AO28" s="93" t="s">
        <v>194</v>
      </c>
      <c r="AR28" s="39"/>
      <c r="AS28" s="39"/>
      <c r="AT28" s="39"/>
      <c r="AU28" s="39"/>
      <c r="AV28" s="39"/>
      <c r="AW28" s="39"/>
      <c r="AX28" s="39"/>
      <c r="AY28" s="39"/>
      <c r="AZ28" s="39"/>
      <c r="BA28" s="39"/>
      <c r="BB28" s="39"/>
      <c r="BC28" s="39"/>
      <c r="BD28" s="39"/>
      <c r="BE28" s="39"/>
      <c r="BF28" s="39"/>
      <c r="BG28" s="39"/>
      <c r="BH28" s="39"/>
      <c r="BI28" s="39"/>
      <c r="BJ28" s="39"/>
      <c r="BK28" s="39"/>
      <c r="BL28" s="39"/>
    </row>
    <row r="29" spans="1:64" ht="18" customHeight="1">
      <c r="A29" s="662"/>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4"/>
      <c r="AF29" s="242" t="str">
        <f t="shared" si="1"/>
        <v/>
      </c>
      <c r="AG29" s="96"/>
      <c r="AH29" s="96"/>
      <c r="AI29" s="96"/>
      <c r="AJ29" s="96"/>
      <c r="AK29" s="96"/>
      <c r="AL29" s="96"/>
      <c r="AM29" s="96"/>
      <c r="AN29" s="93" t="s">
        <v>197</v>
      </c>
      <c r="AO29" s="93" t="s">
        <v>196</v>
      </c>
      <c r="AR29" s="39"/>
      <c r="AS29" s="39"/>
      <c r="AT29" s="39"/>
      <c r="AU29" s="98"/>
      <c r="AV29" s="98"/>
      <c r="AW29" s="99"/>
      <c r="AX29" s="99"/>
      <c r="AY29" s="39"/>
      <c r="AZ29" s="39"/>
      <c r="BA29" s="39"/>
      <c r="BB29" s="39"/>
      <c r="BC29" s="39"/>
      <c r="BD29" s="39"/>
      <c r="BE29" s="39"/>
      <c r="BF29" s="39"/>
      <c r="BG29" s="39"/>
      <c r="BH29" s="39"/>
      <c r="BI29" s="39"/>
      <c r="BJ29" s="39"/>
      <c r="BK29" s="39"/>
      <c r="BL29" s="39"/>
    </row>
    <row r="30" spans="1:64" ht="18" customHeight="1">
      <c r="A30" s="662"/>
      <c r="B30" s="663"/>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4"/>
      <c r="AF30" s="242" t="str">
        <f t="shared" si="1"/>
        <v/>
      </c>
      <c r="AG30" s="96"/>
      <c r="AH30" s="96"/>
      <c r="AI30" s="96"/>
      <c r="AJ30" s="96"/>
      <c r="AK30" s="96"/>
      <c r="AL30" s="96"/>
      <c r="AM30" s="96"/>
      <c r="AN30" s="93" t="s">
        <v>199</v>
      </c>
      <c r="AO30" s="93" t="s">
        <v>198</v>
      </c>
      <c r="AR30" s="39"/>
      <c r="AS30" s="39"/>
      <c r="AT30" s="39"/>
      <c r="AU30" s="98"/>
      <c r="AV30" s="98"/>
      <c r="AW30" s="99"/>
      <c r="AX30" s="99"/>
      <c r="AY30" s="39"/>
      <c r="AZ30" s="39"/>
      <c r="BA30" s="39"/>
      <c r="BB30" s="39"/>
      <c r="BC30" s="39"/>
      <c r="BD30" s="39"/>
      <c r="BE30" s="39"/>
      <c r="BF30" s="39"/>
      <c r="BG30" s="39"/>
      <c r="BH30" s="39"/>
      <c r="BI30" s="39"/>
      <c r="BJ30" s="39"/>
      <c r="BK30" s="39"/>
      <c r="BL30" s="39"/>
    </row>
    <row r="31" spans="1:64" ht="18" customHeight="1">
      <c r="A31" s="662"/>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4"/>
      <c r="AF31" s="242" t="str">
        <f t="shared" si="1"/>
        <v/>
      </c>
      <c r="AG31" s="96"/>
      <c r="AH31" s="96"/>
      <c r="AI31" s="96"/>
      <c r="AJ31" s="96"/>
      <c r="AK31" s="96"/>
      <c r="AL31" s="96"/>
      <c r="AM31" s="96"/>
      <c r="AN31" s="93" t="s">
        <v>201</v>
      </c>
      <c r="AO31" s="93" t="s">
        <v>200</v>
      </c>
      <c r="AR31" s="39"/>
      <c r="AS31" s="39"/>
      <c r="AT31" s="39"/>
      <c r="AU31" s="98"/>
      <c r="AV31" s="98"/>
      <c r="AW31" s="99"/>
      <c r="AX31" s="99"/>
      <c r="AY31" s="39"/>
      <c r="AZ31" s="39"/>
      <c r="BA31" s="39"/>
      <c r="BB31" s="39"/>
      <c r="BC31" s="39"/>
      <c r="BD31" s="39"/>
      <c r="BE31" s="39"/>
      <c r="BF31" s="39"/>
      <c r="BG31" s="39"/>
      <c r="BH31" s="39"/>
      <c r="BI31" s="39"/>
      <c r="BJ31" s="39"/>
      <c r="BK31" s="39"/>
      <c r="BL31" s="39"/>
    </row>
    <row r="32" spans="1:64" ht="18" customHeight="1">
      <c r="A32" s="662"/>
      <c r="B32" s="663"/>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4"/>
      <c r="AF32" s="242" t="str">
        <f t="shared" si="1"/>
        <v/>
      </c>
      <c r="AG32" s="96"/>
      <c r="AH32" s="96"/>
      <c r="AI32" s="96"/>
      <c r="AJ32" s="96"/>
      <c r="AK32" s="96"/>
      <c r="AL32" s="96"/>
      <c r="AM32" s="96"/>
      <c r="AN32" s="93" t="s">
        <v>203</v>
      </c>
      <c r="AO32" s="93" t="s">
        <v>202</v>
      </c>
      <c r="AR32" s="39"/>
      <c r="AS32" s="39"/>
      <c r="AT32" s="39"/>
      <c r="AU32" s="98"/>
      <c r="AV32" s="98"/>
      <c r="AW32" s="99"/>
      <c r="AX32" s="99"/>
      <c r="AY32" s="39"/>
      <c r="AZ32" s="39"/>
      <c r="BA32" s="39"/>
      <c r="BB32" s="39"/>
      <c r="BC32" s="39"/>
      <c r="BD32" s="39"/>
      <c r="BE32" s="39"/>
      <c r="BF32" s="39"/>
      <c r="BG32" s="39"/>
      <c r="BH32" s="39"/>
      <c r="BI32" s="39"/>
      <c r="BJ32" s="39"/>
      <c r="BK32" s="39"/>
      <c r="BL32" s="39"/>
    </row>
    <row r="33" spans="1:64" ht="18" customHeight="1">
      <c r="A33" s="662"/>
      <c r="B33" s="663"/>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4"/>
      <c r="AF33" s="242" t="str">
        <f t="shared" si="1"/>
        <v/>
      </c>
      <c r="AG33" s="96"/>
      <c r="AH33" s="96"/>
      <c r="AI33" s="96"/>
      <c r="AJ33" s="96"/>
      <c r="AK33" s="96"/>
      <c r="AL33" s="96"/>
      <c r="AM33" s="96"/>
      <c r="AN33" s="93" t="s">
        <v>205</v>
      </c>
      <c r="AO33" s="93" t="s">
        <v>204</v>
      </c>
      <c r="AR33" s="39"/>
      <c r="AS33" s="39"/>
      <c r="AT33" s="39"/>
      <c r="AU33" s="98"/>
      <c r="AV33" s="98"/>
      <c r="AW33" s="99"/>
      <c r="AX33" s="99"/>
      <c r="AY33" s="39"/>
      <c r="AZ33" s="39"/>
      <c r="BA33" s="39"/>
      <c r="BB33" s="39"/>
      <c r="BC33" s="39"/>
      <c r="BD33" s="39"/>
      <c r="BE33" s="39"/>
      <c r="BF33" s="39"/>
      <c r="BG33" s="39"/>
      <c r="BH33" s="39"/>
      <c r="BI33" s="39"/>
      <c r="BJ33" s="39"/>
      <c r="BK33" s="39"/>
      <c r="BL33" s="39"/>
    </row>
    <row r="34" spans="1:64" ht="18" customHeight="1">
      <c r="A34" s="662"/>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4"/>
      <c r="AF34" s="242" t="str">
        <f t="shared" si="1"/>
        <v/>
      </c>
      <c r="AG34" s="96"/>
      <c r="AH34" s="96"/>
      <c r="AI34" s="96"/>
      <c r="AJ34" s="96"/>
      <c r="AK34" s="96"/>
      <c r="AL34" s="96"/>
      <c r="AM34" s="96"/>
      <c r="AN34" s="93" t="s">
        <v>207</v>
      </c>
      <c r="AO34" s="93" t="s">
        <v>206</v>
      </c>
      <c r="AR34" s="39"/>
      <c r="AS34" s="39"/>
      <c r="AT34" s="39"/>
      <c r="AU34" s="98"/>
      <c r="AV34" s="98"/>
      <c r="AW34" s="99"/>
      <c r="AX34" s="99"/>
      <c r="AY34" s="39"/>
      <c r="AZ34" s="39"/>
      <c r="BA34" s="39"/>
      <c r="BB34" s="39"/>
      <c r="BC34" s="39"/>
      <c r="BD34" s="39"/>
      <c r="BE34" s="39"/>
      <c r="BF34" s="39"/>
      <c r="BG34" s="39"/>
      <c r="BH34" s="39"/>
      <c r="BI34" s="39"/>
      <c r="BJ34" s="39"/>
      <c r="BK34" s="39"/>
      <c r="BL34" s="39"/>
    </row>
    <row r="35" spans="1:64" ht="18" customHeight="1">
      <c r="A35" s="662"/>
      <c r="B35" s="663"/>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4"/>
      <c r="AF35" s="242" t="str">
        <f t="shared" si="1"/>
        <v/>
      </c>
      <c r="AG35" s="96"/>
      <c r="AH35" s="96"/>
      <c r="AI35" s="96"/>
      <c r="AJ35" s="96"/>
      <c r="AK35" s="96"/>
      <c r="AL35" s="96"/>
      <c r="AM35" s="96"/>
      <c r="AN35" s="93" t="s">
        <v>209</v>
      </c>
      <c r="AO35" s="93" t="s">
        <v>208</v>
      </c>
      <c r="AR35" s="39"/>
      <c r="AS35" s="39"/>
      <c r="AT35" s="39"/>
      <c r="AU35" s="98"/>
      <c r="AV35" s="98"/>
      <c r="AW35" s="99"/>
      <c r="AX35" s="99"/>
      <c r="AY35" s="39"/>
      <c r="AZ35" s="39"/>
      <c r="BA35" s="39"/>
      <c r="BB35" s="39"/>
      <c r="BC35" s="39"/>
      <c r="BD35" s="39"/>
      <c r="BE35" s="39"/>
      <c r="BF35" s="39"/>
      <c r="BG35" s="39"/>
      <c r="BH35" s="39"/>
      <c r="BI35" s="39"/>
      <c r="BJ35" s="39"/>
      <c r="BK35" s="39"/>
      <c r="BL35" s="39"/>
    </row>
    <row r="36" spans="1:64" ht="18" customHeight="1">
      <c r="A36" s="662"/>
      <c r="B36" s="663"/>
      <c r="C36" s="663"/>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4"/>
      <c r="AF36" s="242" t="str">
        <f t="shared" si="1"/>
        <v/>
      </c>
      <c r="AG36" s="96"/>
      <c r="AH36" s="96"/>
      <c r="AI36" s="96"/>
      <c r="AJ36" s="96"/>
      <c r="AK36" s="96"/>
      <c r="AL36" s="96"/>
      <c r="AM36" s="96"/>
      <c r="AN36" s="93"/>
      <c r="AO36" s="93"/>
      <c r="AR36" s="39"/>
      <c r="AS36" s="39"/>
      <c r="AT36" s="39"/>
      <c r="AU36" s="39"/>
      <c r="AV36" s="39"/>
      <c r="AW36" s="39"/>
      <c r="AX36" s="39"/>
      <c r="AY36" s="39"/>
      <c r="AZ36" s="39"/>
      <c r="BA36" s="39"/>
      <c r="BB36" s="39"/>
      <c r="BC36" s="39"/>
      <c r="BD36" s="39"/>
      <c r="BE36" s="39"/>
      <c r="BF36" s="39"/>
      <c r="BG36" s="39"/>
      <c r="BH36" s="39"/>
      <c r="BI36" s="39"/>
      <c r="BJ36" s="39"/>
      <c r="BK36" s="39"/>
      <c r="BL36" s="39"/>
    </row>
    <row r="37" spans="1:64" ht="18" customHeight="1">
      <c r="A37" s="662"/>
      <c r="B37" s="663"/>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4"/>
      <c r="AF37" s="242" t="str">
        <f t="shared" si="1"/>
        <v/>
      </c>
      <c r="AG37" s="96"/>
      <c r="AH37" s="96"/>
      <c r="AI37" s="96"/>
      <c r="AJ37" s="96"/>
      <c r="AK37" s="96"/>
      <c r="AL37" s="96"/>
      <c r="AM37" s="100"/>
      <c r="AN37" s="49" t="s">
        <v>637</v>
      </c>
      <c r="AO37" s="2" t="s">
        <v>660</v>
      </c>
      <c r="AP37" s="39"/>
      <c r="AQ37" s="39"/>
      <c r="AR37" s="39"/>
      <c r="AS37" s="39"/>
      <c r="AT37" s="39"/>
      <c r="AU37" s="39"/>
      <c r="AV37" s="39"/>
      <c r="AW37" s="39"/>
      <c r="AX37" s="39" t="s">
        <v>660</v>
      </c>
      <c r="AZ37" s="39"/>
      <c r="BA37" s="39"/>
      <c r="BB37" s="39"/>
      <c r="BC37" s="39"/>
      <c r="BD37" s="39"/>
      <c r="BE37" s="39"/>
      <c r="BF37" s="39"/>
      <c r="BG37" s="39"/>
      <c r="BH37" s="39"/>
      <c r="BI37" s="39"/>
    </row>
    <row r="38" spans="1:64" ht="7.5" customHeight="1" thickBot="1">
      <c r="A38" s="665"/>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7"/>
      <c r="AG38" s="101"/>
      <c r="AH38" s="101"/>
      <c r="AI38" s="101"/>
      <c r="AJ38" s="101"/>
      <c r="AK38" s="101"/>
      <c r="AL38" s="101"/>
      <c r="AM38" s="102"/>
      <c r="AN38" s="49" t="s">
        <v>638</v>
      </c>
      <c r="AO38" s="2" t="s">
        <v>661</v>
      </c>
      <c r="AP38" s="39"/>
      <c r="AQ38" s="39"/>
      <c r="AR38" s="39"/>
      <c r="AS38" s="39"/>
      <c r="AT38" s="39"/>
      <c r="AU38" s="39"/>
      <c r="AV38" s="39"/>
      <c r="AW38" s="39"/>
      <c r="AX38" s="39" t="s">
        <v>661</v>
      </c>
      <c r="AZ38" s="39"/>
      <c r="BA38" s="39"/>
      <c r="BB38" s="39"/>
      <c r="BC38" s="39"/>
      <c r="BD38" s="39"/>
      <c r="BE38" s="39"/>
      <c r="BF38" s="39"/>
      <c r="BG38" s="39"/>
      <c r="BH38" s="39"/>
      <c r="BI38" s="39"/>
    </row>
    <row r="39" spans="1:64" ht="16.5" customHeight="1">
      <c r="A39" s="642" t="s">
        <v>871</v>
      </c>
      <c r="B39" s="643"/>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4"/>
      <c r="AN39" s="49" t="s">
        <v>639</v>
      </c>
      <c r="AO39" s="2" t="s">
        <v>662</v>
      </c>
      <c r="AP39" s="39"/>
      <c r="AQ39" s="39"/>
      <c r="AR39" s="39"/>
      <c r="AS39" s="39"/>
      <c r="AT39" s="39"/>
      <c r="AU39" s="39"/>
      <c r="AV39" s="39"/>
      <c r="AW39" s="39"/>
      <c r="AX39" s="39" t="s">
        <v>662</v>
      </c>
      <c r="AZ39" s="39"/>
      <c r="BA39" s="39"/>
      <c r="BB39" s="39"/>
      <c r="BC39" s="39"/>
      <c r="BD39" s="39"/>
      <c r="BE39" s="39"/>
      <c r="BF39" s="39"/>
      <c r="BG39" s="39"/>
      <c r="BH39" s="39"/>
      <c r="BI39" s="39"/>
    </row>
    <row r="40" spans="1:64" ht="16.5" customHeight="1">
      <c r="A40" s="645"/>
      <c r="B40" s="646"/>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7"/>
      <c r="AF40" s="242" t="s">
        <v>705</v>
      </c>
      <c r="AN40" s="49" t="s">
        <v>640</v>
      </c>
      <c r="AO40" s="2" t="s">
        <v>663</v>
      </c>
      <c r="AP40" s="39"/>
      <c r="AQ40" s="39"/>
      <c r="AR40" s="39"/>
      <c r="AS40" s="39"/>
      <c r="AT40" s="39"/>
      <c r="AU40" s="39"/>
      <c r="AV40" s="39"/>
      <c r="AW40" s="39"/>
      <c r="AX40" s="39" t="s">
        <v>663</v>
      </c>
      <c r="AZ40" s="39"/>
      <c r="BA40" s="39"/>
      <c r="BB40" s="39"/>
      <c r="BC40" s="39"/>
      <c r="BD40" s="39"/>
      <c r="BE40" s="39"/>
      <c r="BF40" s="39"/>
      <c r="BG40" s="39"/>
      <c r="BH40" s="39"/>
      <c r="BI40" s="39"/>
    </row>
    <row r="41" spans="1:64" ht="24.95" customHeight="1">
      <c r="A41" s="639" t="s">
        <v>695</v>
      </c>
      <c r="B41" s="640"/>
      <c r="C41" s="640"/>
      <c r="D41" s="640"/>
      <c r="E41" s="640"/>
      <c r="F41" s="640"/>
      <c r="G41" s="640"/>
      <c r="H41" s="640"/>
      <c r="I41" s="640"/>
      <c r="J41" s="640"/>
      <c r="K41" s="640"/>
      <c r="L41" s="640"/>
      <c r="M41" s="640"/>
      <c r="N41" s="640"/>
      <c r="O41" s="640"/>
      <c r="P41" s="641"/>
      <c r="Q41" s="636"/>
      <c r="R41" s="637"/>
      <c r="S41" s="637"/>
      <c r="T41" s="637"/>
      <c r="U41" s="637"/>
      <c r="V41" s="637"/>
      <c r="W41" s="637"/>
      <c r="X41" s="637"/>
      <c r="Y41" s="637"/>
      <c r="Z41" s="637"/>
      <c r="AA41" s="637"/>
      <c r="AB41" s="637"/>
      <c r="AC41" s="637"/>
      <c r="AD41" s="638"/>
      <c r="AF41" s="244" t="str">
        <f>IF(Q41="","",VLOOKUP(Q41,AN37:AO43,2,FALSE))</f>
        <v/>
      </c>
      <c r="AN41" s="49" t="s">
        <v>641</v>
      </c>
      <c r="AO41" s="2" t="s">
        <v>664</v>
      </c>
      <c r="AP41" s="39"/>
      <c r="AQ41" s="39"/>
      <c r="AR41" s="39"/>
      <c r="AS41" s="39"/>
      <c r="AT41" s="39"/>
      <c r="AU41" s="39"/>
      <c r="AV41" s="39"/>
      <c r="AW41" s="39"/>
      <c r="AX41" s="39" t="s">
        <v>664</v>
      </c>
      <c r="AZ41" s="39"/>
      <c r="BA41" s="39"/>
      <c r="BB41" s="39"/>
      <c r="BC41" s="39"/>
      <c r="BD41" s="39"/>
      <c r="BE41" s="39"/>
      <c r="BF41" s="39"/>
      <c r="BG41" s="39"/>
      <c r="BH41" s="39"/>
      <c r="BI41" s="39"/>
    </row>
    <row r="42" spans="1:64" ht="24.95" customHeight="1">
      <c r="A42" s="619" t="s">
        <v>696</v>
      </c>
      <c r="B42" s="620"/>
      <c r="C42" s="620"/>
      <c r="D42" s="620"/>
      <c r="E42" s="620"/>
      <c r="F42" s="620"/>
      <c r="G42" s="620"/>
      <c r="H42" s="620"/>
      <c r="I42" s="620"/>
      <c r="J42" s="620"/>
      <c r="K42" s="620"/>
      <c r="L42" s="620"/>
      <c r="M42" s="620"/>
      <c r="N42" s="620"/>
      <c r="O42" s="620"/>
      <c r="P42" s="621"/>
      <c r="Q42" s="631"/>
      <c r="R42" s="632"/>
      <c r="S42" s="632"/>
      <c r="T42" s="632"/>
      <c r="U42" s="632"/>
      <c r="V42" s="632"/>
      <c r="W42" s="632"/>
      <c r="X42" s="632"/>
      <c r="Y42" s="632"/>
      <c r="Z42" s="632"/>
      <c r="AA42" s="632"/>
      <c r="AB42" s="40" t="s">
        <v>222</v>
      </c>
      <c r="AC42" s="103"/>
      <c r="AD42" s="104"/>
      <c r="AN42" s="49" t="s">
        <v>642</v>
      </c>
      <c r="AO42" s="2" t="s">
        <v>665</v>
      </c>
      <c r="AP42" s="39"/>
      <c r="AQ42" s="39"/>
      <c r="AR42" s="39"/>
      <c r="AS42" s="39"/>
      <c r="AT42" s="39"/>
      <c r="AU42" s="39"/>
      <c r="AV42" s="39"/>
      <c r="AW42" s="39"/>
      <c r="AX42" s="39" t="s">
        <v>665</v>
      </c>
      <c r="AZ42" s="39"/>
      <c r="BA42" s="39"/>
      <c r="BB42" s="39"/>
      <c r="BC42" s="39"/>
      <c r="BD42" s="39"/>
      <c r="BE42" s="39"/>
      <c r="BF42" s="39"/>
      <c r="BG42" s="39"/>
      <c r="BH42" s="39"/>
      <c r="BI42" s="39"/>
    </row>
    <row r="43" spans="1:64" ht="24.75" customHeight="1" thickBot="1">
      <c r="A43" s="622" t="s">
        <v>697</v>
      </c>
      <c r="B43" s="623"/>
      <c r="C43" s="623"/>
      <c r="D43" s="623"/>
      <c r="E43" s="623"/>
      <c r="F43" s="623"/>
      <c r="G43" s="623"/>
      <c r="H43" s="623"/>
      <c r="I43" s="623"/>
      <c r="J43" s="623"/>
      <c r="K43" s="623"/>
      <c r="L43" s="623"/>
      <c r="M43" s="623"/>
      <c r="N43" s="623"/>
      <c r="O43" s="623"/>
      <c r="P43" s="624"/>
      <c r="Q43" s="629"/>
      <c r="R43" s="630"/>
      <c r="S43" s="630"/>
      <c r="T43" s="630"/>
      <c r="U43" s="630"/>
      <c r="V43" s="630"/>
      <c r="W43" s="630"/>
      <c r="X43" s="630"/>
      <c r="Y43" s="630"/>
      <c r="Z43" s="630"/>
      <c r="AA43" s="630"/>
      <c r="AB43" s="64" t="s">
        <v>222</v>
      </c>
      <c r="AC43" s="105"/>
      <c r="AD43" s="106"/>
      <c r="AN43" s="49" t="s">
        <v>643</v>
      </c>
      <c r="AO43" s="2" t="s">
        <v>70</v>
      </c>
      <c r="AP43" s="39"/>
      <c r="AQ43" s="39"/>
      <c r="AR43" s="39"/>
      <c r="AS43" s="39"/>
      <c r="AT43" s="39"/>
      <c r="AU43" s="39"/>
      <c r="AV43" s="39"/>
      <c r="AW43" s="39"/>
      <c r="AX43" s="39" t="s">
        <v>70</v>
      </c>
      <c r="AZ43" s="39"/>
      <c r="BA43" s="39"/>
      <c r="BB43" s="39"/>
      <c r="BC43" s="39"/>
      <c r="BD43" s="39"/>
      <c r="BE43" s="39"/>
      <c r="BF43" s="39"/>
      <c r="BG43" s="39"/>
      <c r="BH43" s="39"/>
      <c r="BI43" s="39"/>
    </row>
    <row r="44" spans="1:64" ht="18.75" customHeight="1">
      <c r="AN44" s="2"/>
      <c r="AO44" s="2"/>
      <c r="AP44" s="39"/>
      <c r="AQ44" s="39"/>
      <c r="AR44" s="39"/>
      <c r="AS44" s="39"/>
      <c r="AT44" s="39"/>
      <c r="AU44" s="39"/>
      <c r="AV44" s="39"/>
      <c r="AW44" s="39"/>
      <c r="AX44" s="39"/>
      <c r="AY44" s="39"/>
      <c r="AZ44" s="39"/>
      <c r="BA44" s="39"/>
      <c r="BB44" s="39"/>
      <c r="BC44" s="39"/>
      <c r="BD44" s="39"/>
      <c r="BE44" s="39"/>
      <c r="BF44" s="39"/>
      <c r="BG44" s="39"/>
      <c r="BH44" s="39"/>
      <c r="BI44" s="39"/>
    </row>
    <row r="45" spans="1:64" ht="18.75" customHeight="1">
      <c r="AN45" s="2"/>
      <c r="AO45" s="2"/>
      <c r="AP45" s="39"/>
      <c r="AQ45" s="39"/>
      <c r="AR45" s="39"/>
      <c r="AS45" s="39"/>
      <c r="AT45" s="39"/>
      <c r="AU45" s="39"/>
      <c r="AV45" s="39"/>
      <c r="AW45" s="39"/>
      <c r="AX45" s="39"/>
      <c r="AY45" s="39"/>
      <c r="AZ45" s="39"/>
      <c r="BA45" s="39"/>
      <c r="BB45" s="39"/>
      <c r="BC45" s="39"/>
      <c r="BD45" s="39"/>
      <c r="BE45" s="39"/>
      <c r="BF45" s="39"/>
      <c r="BG45" s="39"/>
      <c r="BH45" s="39"/>
      <c r="BI45" s="39"/>
    </row>
    <row r="46" spans="1:64" ht="18.75" customHeight="1">
      <c r="AN46" s="2"/>
      <c r="AO46" s="2"/>
      <c r="AP46" s="39"/>
      <c r="AQ46" s="39"/>
      <c r="AR46" s="39"/>
      <c r="AS46" s="39"/>
      <c r="AT46" s="39"/>
      <c r="AU46" s="39"/>
      <c r="AV46" s="39"/>
      <c r="AW46" s="39"/>
      <c r="AX46" s="39"/>
      <c r="AY46" s="39"/>
      <c r="AZ46" s="39"/>
      <c r="BA46" s="39"/>
      <c r="BB46" s="39"/>
      <c r="BC46" s="39"/>
      <c r="BD46" s="39"/>
      <c r="BE46" s="39"/>
      <c r="BF46" s="39"/>
      <c r="BG46" s="39"/>
      <c r="BH46" s="39"/>
      <c r="BI46" s="39"/>
    </row>
    <row r="47" spans="1:64" ht="18.75" customHeight="1">
      <c r="AN47" s="2"/>
      <c r="AP47" s="39"/>
      <c r="AQ47" s="39"/>
      <c r="AR47" s="39"/>
      <c r="AS47" s="39"/>
      <c r="AT47" s="39"/>
      <c r="AU47" s="39"/>
      <c r="AV47" s="39"/>
      <c r="AW47" s="39"/>
      <c r="AX47" s="39"/>
      <c r="AY47" s="39"/>
      <c r="AZ47" s="39"/>
      <c r="BA47" s="39"/>
      <c r="BB47" s="39"/>
      <c r="BC47" s="39"/>
      <c r="BD47" s="39"/>
      <c r="BE47" s="39"/>
      <c r="BF47" s="39"/>
      <c r="BG47" s="39"/>
      <c r="BH47" s="39"/>
      <c r="BI47" s="39"/>
    </row>
    <row r="48" spans="1:64" ht="18.75" customHeight="1">
      <c r="AN48" s="2"/>
      <c r="AP48" s="39"/>
      <c r="AQ48" s="39"/>
      <c r="AR48" s="39"/>
      <c r="AS48" s="39"/>
      <c r="AT48" s="39"/>
      <c r="AU48" s="39"/>
      <c r="AV48" s="39"/>
      <c r="AW48" s="39"/>
      <c r="AX48" s="39"/>
      <c r="AY48" s="39"/>
      <c r="AZ48" s="39"/>
      <c r="BA48" s="39"/>
      <c r="BB48" s="39"/>
      <c r="BC48" s="39"/>
      <c r="BD48" s="39"/>
      <c r="BE48" s="39"/>
      <c r="BF48" s="39"/>
      <c r="BG48" s="39"/>
      <c r="BH48" s="39"/>
      <c r="BI48" s="39"/>
    </row>
    <row r="49" spans="40:61" ht="18.75" customHeight="1">
      <c r="AN49" s="2"/>
      <c r="AP49" s="39"/>
      <c r="AQ49" s="39"/>
      <c r="AR49" s="39"/>
      <c r="AS49" s="39"/>
      <c r="AT49" s="39"/>
      <c r="AU49" s="39"/>
      <c r="AV49" s="39"/>
      <c r="AW49" s="39"/>
      <c r="AX49" s="39"/>
      <c r="AY49" s="39"/>
      <c r="AZ49" s="39"/>
      <c r="BA49" s="39"/>
      <c r="BB49" s="39"/>
      <c r="BC49" s="39"/>
      <c r="BD49" s="39"/>
      <c r="BE49" s="39"/>
      <c r="BF49" s="39"/>
      <c r="BG49" s="39"/>
      <c r="BH49" s="39"/>
      <c r="BI49" s="39"/>
    </row>
    <row r="50" spans="40:61" ht="18.75" customHeight="1">
      <c r="AN50" s="49"/>
      <c r="AO50" s="39"/>
      <c r="AP50" s="39"/>
      <c r="AQ50" s="39"/>
      <c r="AR50" s="39"/>
      <c r="AS50" s="39"/>
      <c r="AT50" s="39"/>
      <c r="AU50" s="39"/>
      <c r="AV50" s="39"/>
      <c r="AW50" s="39"/>
      <c r="AX50" s="39"/>
      <c r="AY50" s="39"/>
      <c r="AZ50" s="39"/>
      <c r="BA50" s="39"/>
      <c r="BB50" s="39"/>
      <c r="BC50" s="39"/>
      <c r="BD50" s="39"/>
      <c r="BE50" s="39"/>
      <c r="BF50" s="39"/>
      <c r="BG50" s="39"/>
      <c r="BH50" s="39"/>
      <c r="BI50" s="39"/>
    </row>
    <row r="51" spans="40:61" ht="18.75" customHeight="1">
      <c r="AN51" s="2"/>
      <c r="AO51" s="39"/>
      <c r="AP51" s="39"/>
      <c r="AQ51" s="39"/>
      <c r="AR51" s="39"/>
      <c r="AS51" s="39"/>
      <c r="AT51" s="39"/>
      <c r="AU51" s="39"/>
      <c r="AV51" s="39"/>
      <c r="AW51" s="39"/>
      <c r="AX51" s="39"/>
      <c r="AY51" s="39"/>
      <c r="AZ51" s="39"/>
      <c r="BA51" s="39"/>
      <c r="BB51" s="39"/>
      <c r="BC51" s="39"/>
      <c r="BD51" s="39"/>
      <c r="BE51" s="39"/>
      <c r="BF51" s="39"/>
      <c r="BG51" s="39"/>
      <c r="BH51" s="39"/>
      <c r="BI51" s="39"/>
    </row>
    <row r="52" spans="40:61" ht="18.75" customHeight="1">
      <c r="AN52" s="2"/>
      <c r="AO52" s="39"/>
      <c r="AP52" s="39"/>
      <c r="AQ52" s="39"/>
      <c r="AR52" s="39"/>
      <c r="AS52" s="39"/>
      <c r="AT52" s="39"/>
      <c r="AU52" s="39"/>
      <c r="AV52" s="39"/>
      <c r="AW52" s="39"/>
      <c r="AX52" s="39"/>
      <c r="AY52" s="39"/>
      <c r="AZ52" s="39"/>
      <c r="BA52" s="39"/>
      <c r="BB52" s="39"/>
      <c r="BC52" s="39"/>
      <c r="BD52" s="39"/>
      <c r="BE52" s="39"/>
      <c r="BF52" s="39"/>
      <c r="BG52" s="39"/>
      <c r="BH52" s="39"/>
      <c r="BI52" s="39"/>
    </row>
    <row r="53" spans="40:61" ht="18.75" customHeight="1">
      <c r="AN53" s="2"/>
      <c r="AO53" s="39"/>
      <c r="AP53" s="39"/>
      <c r="AQ53" s="39"/>
      <c r="AR53" s="39"/>
      <c r="AS53" s="39"/>
      <c r="AT53" s="39"/>
      <c r="AU53" s="39"/>
      <c r="AV53" s="39"/>
      <c r="AW53" s="39"/>
      <c r="AX53" s="39"/>
      <c r="AY53" s="39"/>
      <c r="AZ53" s="39"/>
      <c r="BA53" s="39"/>
      <c r="BB53" s="39"/>
      <c r="BC53" s="39"/>
      <c r="BD53" s="39"/>
      <c r="BE53" s="39"/>
      <c r="BF53" s="39"/>
      <c r="BG53" s="39"/>
      <c r="BH53" s="39"/>
      <c r="BI53" s="39"/>
    </row>
    <row r="54" spans="40:61" ht="18.75" customHeight="1">
      <c r="AN54" s="2"/>
      <c r="AO54" s="39"/>
      <c r="AP54" s="39"/>
      <c r="AQ54" s="39"/>
      <c r="AR54" s="39"/>
      <c r="AS54" s="39"/>
      <c r="AT54" s="39"/>
      <c r="AU54" s="39"/>
      <c r="AV54" s="39"/>
      <c r="AW54" s="39"/>
      <c r="AX54" s="39"/>
      <c r="AY54" s="39"/>
      <c r="AZ54" s="39"/>
      <c r="BA54" s="39"/>
      <c r="BB54" s="39"/>
      <c r="BC54" s="39"/>
      <c r="BD54" s="39"/>
      <c r="BE54" s="39"/>
      <c r="BF54" s="39"/>
      <c r="BG54" s="39"/>
      <c r="BH54" s="39"/>
      <c r="BI54" s="39"/>
    </row>
    <row r="55" spans="40:61" ht="18.75" customHeight="1">
      <c r="AN55" s="2"/>
      <c r="AO55" s="39"/>
      <c r="AP55" s="39"/>
      <c r="AQ55" s="39"/>
      <c r="AR55" s="39"/>
      <c r="AS55" s="39"/>
      <c r="AT55" s="39"/>
      <c r="AU55" s="39"/>
      <c r="AV55" s="39"/>
      <c r="AW55" s="39"/>
      <c r="AX55" s="39"/>
      <c r="AY55" s="39"/>
      <c r="AZ55" s="39"/>
      <c r="BA55" s="39"/>
      <c r="BB55" s="39"/>
      <c r="BC55" s="39"/>
      <c r="BD55" s="39"/>
      <c r="BE55" s="39"/>
      <c r="BF55" s="39"/>
      <c r="BG55" s="39"/>
      <c r="BH55" s="39"/>
      <c r="BI55" s="39"/>
    </row>
    <row r="56" spans="40:61" ht="18.75" customHeight="1">
      <c r="AN56" s="2"/>
      <c r="AO56" s="39"/>
      <c r="AP56" s="39"/>
      <c r="AQ56" s="39"/>
      <c r="AR56" s="39"/>
      <c r="AS56" s="39"/>
      <c r="AT56" s="39"/>
      <c r="AU56" s="39"/>
      <c r="AV56" s="39"/>
      <c r="AW56" s="39"/>
      <c r="AX56" s="39"/>
      <c r="AY56" s="39"/>
      <c r="AZ56" s="39"/>
      <c r="BA56" s="39"/>
      <c r="BB56" s="39"/>
      <c r="BC56" s="39"/>
      <c r="BD56" s="39"/>
      <c r="BE56" s="39"/>
      <c r="BF56" s="39"/>
      <c r="BG56" s="39"/>
      <c r="BH56" s="39"/>
      <c r="BI56" s="39"/>
    </row>
    <row r="57" spans="40:61" ht="18.75" customHeight="1">
      <c r="AN57" s="2"/>
      <c r="AO57" s="39"/>
      <c r="AP57" s="39"/>
      <c r="AQ57" s="39"/>
      <c r="AR57" s="39"/>
      <c r="AS57" s="39"/>
      <c r="AT57" s="39"/>
      <c r="AU57" s="39"/>
      <c r="AV57" s="39"/>
      <c r="AW57" s="39"/>
      <c r="AX57" s="39"/>
      <c r="AY57" s="39"/>
      <c r="AZ57" s="39"/>
      <c r="BA57" s="39"/>
      <c r="BB57" s="39"/>
      <c r="BC57" s="39"/>
      <c r="BD57" s="39"/>
      <c r="BE57" s="39"/>
      <c r="BF57" s="39"/>
      <c r="BG57" s="39"/>
      <c r="BH57" s="39"/>
      <c r="BI57" s="39"/>
    </row>
    <row r="58" spans="40:61" ht="18.75" customHeight="1">
      <c r="AN58" s="2"/>
      <c r="AO58" s="39"/>
      <c r="AP58" s="39"/>
      <c r="AQ58" s="39"/>
      <c r="AR58" s="39"/>
      <c r="AS58" s="39"/>
      <c r="AT58" s="39"/>
      <c r="AU58" s="39"/>
      <c r="AV58" s="39"/>
      <c r="AW58" s="39"/>
      <c r="AX58" s="39"/>
      <c r="AY58" s="39"/>
      <c r="AZ58" s="39"/>
      <c r="BA58" s="39"/>
      <c r="BB58" s="39"/>
      <c r="BC58" s="39"/>
      <c r="BD58" s="39"/>
      <c r="BE58" s="39"/>
      <c r="BF58" s="39"/>
      <c r="BG58" s="39"/>
      <c r="BH58" s="39"/>
      <c r="BI58" s="39"/>
    </row>
    <row r="59" spans="40:61" ht="18.75" customHeight="1">
      <c r="AN59" s="2"/>
      <c r="AO59" s="39"/>
      <c r="AP59" s="39"/>
      <c r="AQ59" s="39"/>
      <c r="AR59" s="39"/>
      <c r="AS59" s="39"/>
      <c r="AT59" s="39"/>
      <c r="AU59" s="39"/>
      <c r="AV59" s="39"/>
      <c r="AW59" s="39"/>
      <c r="AX59" s="39"/>
      <c r="AY59" s="39"/>
      <c r="AZ59" s="39"/>
      <c r="BA59" s="39"/>
      <c r="BB59" s="39"/>
      <c r="BC59" s="39"/>
      <c r="BD59" s="39"/>
      <c r="BE59" s="39"/>
      <c r="BF59" s="39"/>
      <c r="BG59" s="39"/>
      <c r="BH59" s="39"/>
      <c r="BI59" s="39"/>
    </row>
    <row r="60" spans="40:61" ht="18.75" customHeight="1">
      <c r="AN60" s="2"/>
      <c r="AO60" s="39"/>
      <c r="AP60" s="39"/>
      <c r="AQ60" s="39"/>
      <c r="AR60" s="39"/>
      <c r="AS60" s="39"/>
      <c r="AT60" s="39"/>
      <c r="AU60" s="39"/>
      <c r="AV60" s="39"/>
      <c r="AW60" s="39"/>
      <c r="AX60" s="39"/>
      <c r="AY60" s="39"/>
      <c r="AZ60" s="39"/>
      <c r="BA60" s="39"/>
      <c r="BB60" s="39"/>
      <c r="BC60" s="39"/>
      <c r="BD60" s="39"/>
      <c r="BE60" s="39"/>
      <c r="BF60" s="39"/>
      <c r="BG60" s="39"/>
      <c r="BH60" s="39"/>
      <c r="BI60" s="39"/>
    </row>
    <row r="61" spans="40:61" ht="18.75" customHeight="1">
      <c r="AN61" s="2"/>
      <c r="AO61" s="39"/>
      <c r="AP61" s="39"/>
      <c r="AQ61" s="39"/>
      <c r="AR61" s="39"/>
      <c r="AS61" s="39"/>
      <c r="AT61" s="39"/>
      <c r="AU61" s="39"/>
      <c r="AV61" s="39"/>
      <c r="AW61" s="39"/>
      <c r="AX61" s="39"/>
      <c r="AY61" s="39"/>
      <c r="AZ61" s="39"/>
      <c r="BA61" s="39"/>
      <c r="BB61" s="39"/>
      <c r="BC61" s="39"/>
      <c r="BD61" s="39"/>
      <c r="BE61" s="39"/>
      <c r="BF61" s="39"/>
      <c r="BG61" s="39"/>
      <c r="BH61" s="39"/>
      <c r="BI61" s="39"/>
    </row>
    <row r="62" spans="40:61" ht="18.75" customHeight="1">
      <c r="AN62" s="2"/>
      <c r="AO62" s="39"/>
      <c r="AP62" s="39"/>
      <c r="AQ62" s="39"/>
      <c r="AR62" s="39"/>
      <c r="AS62" s="39"/>
      <c r="AT62" s="39"/>
      <c r="AU62" s="39"/>
      <c r="AV62" s="39"/>
      <c r="AW62" s="39"/>
      <c r="AX62" s="39"/>
      <c r="AY62" s="39"/>
      <c r="AZ62" s="39"/>
      <c r="BA62" s="39"/>
      <c r="BB62" s="39"/>
      <c r="BC62" s="39"/>
      <c r="BD62" s="39"/>
      <c r="BE62" s="39"/>
      <c r="BF62" s="39"/>
      <c r="BG62" s="39"/>
      <c r="BH62" s="39"/>
      <c r="BI62" s="39"/>
    </row>
    <row r="63" spans="40:61" ht="18.75" customHeight="1">
      <c r="AN63" s="2"/>
      <c r="AO63" s="39"/>
      <c r="AP63" s="39"/>
      <c r="AQ63" s="39"/>
      <c r="AR63" s="39"/>
      <c r="AS63" s="39"/>
      <c r="AT63" s="39"/>
      <c r="AU63" s="39"/>
      <c r="AV63" s="39"/>
      <c r="AW63" s="39"/>
      <c r="AX63" s="39"/>
      <c r="AY63" s="39"/>
      <c r="AZ63" s="39"/>
      <c r="BA63" s="39"/>
      <c r="BB63" s="39"/>
      <c r="BC63" s="39"/>
      <c r="BD63" s="39"/>
      <c r="BE63" s="39"/>
      <c r="BF63" s="39"/>
      <c r="BG63" s="39"/>
      <c r="BH63" s="39"/>
      <c r="BI63" s="39"/>
    </row>
    <row r="64" spans="40:61" ht="18.75" customHeight="1">
      <c r="AN64" s="2"/>
      <c r="AO64" s="39"/>
      <c r="AP64" s="39"/>
      <c r="AQ64" s="39"/>
      <c r="AR64" s="39"/>
      <c r="AS64" s="39"/>
      <c r="AT64" s="39"/>
      <c r="AU64" s="39"/>
      <c r="AV64" s="39"/>
      <c r="AW64" s="39"/>
      <c r="AX64" s="39"/>
      <c r="AY64" s="39"/>
      <c r="AZ64" s="39"/>
      <c r="BA64" s="39"/>
      <c r="BB64" s="39"/>
      <c r="BC64" s="39"/>
      <c r="BD64" s="39"/>
      <c r="BE64" s="39"/>
      <c r="BF64" s="39"/>
      <c r="BG64" s="39"/>
      <c r="BH64" s="39"/>
      <c r="BI64" s="39"/>
    </row>
    <row r="65" spans="40:61" ht="18.75" customHeight="1">
      <c r="AN65" s="2"/>
      <c r="AO65" s="39"/>
      <c r="AP65" s="39"/>
      <c r="AQ65" s="39"/>
      <c r="AR65" s="39"/>
      <c r="AS65" s="39"/>
      <c r="AT65" s="39"/>
      <c r="AU65" s="39"/>
      <c r="AV65" s="39"/>
      <c r="AW65" s="39"/>
      <c r="AX65" s="39"/>
      <c r="AY65" s="39"/>
      <c r="AZ65" s="39"/>
      <c r="BA65" s="39"/>
      <c r="BB65" s="39"/>
      <c r="BC65" s="39"/>
      <c r="BD65" s="39"/>
      <c r="BE65" s="39"/>
      <c r="BF65" s="39"/>
      <c r="BG65" s="39"/>
      <c r="BH65" s="39"/>
      <c r="BI65" s="39"/>
    </row>
    <row r="66" spans="40:61" ht="18.75" customHeight="1">
      <c r="AN66" s="2"/>
      <c r="AO66" s="39"/>
      <c r="AP66" s="39"/>
      <c r="AQ66" s="39"/>
      <c r="AR66" s="39"/>
      <c r="AS66" s="39"/>
      <c r="AT66" s="39"/>
      <c r="AU66" s="39"/>
      <c r="AV66" s="39"/>
      <c r="AW66" s="39"/>
      <c r="AX66" s="39"/>
      <c r="AY66" s="39"/>
      <c r="AZ66" s="39"/>
      <c r="BA66" s="39"/>
      <c r="BB66" s="39"/>
      <c r="BC66" s="39"/>
      <c r="BD66" s="39"/>
      <c r="BE66" s="39"/>
      <c r="BF66" s="39"/>
      <c r="BG66" s="39"/>
      <c r="BH66" s="39"/>
      <c r="BI66" s="39"/>
    </row>
    <row r="67" spans="40:61" ht="18.75" customHeight="1">
      <c r="AN67" s="2"/>
      <c r="AO67" s="39"/>
      <c r="AP67" s="39"/>
      <c r="AQ67" s="39"/>
      <c r="AR67" s="39"/>
      <c r="AS67" s="39"/>
      <c r="AT67" s="39"/>
      <c r="AU67" s="39"/>
      <c r="AV67" s="39"/>
      <c r="AW67" s="39"/>
      <c r="AX67" s="39"/>
      <c r="AY67" s="39"/>
      <c r="AZ67" s="39"/>
      <c r="BA67" s="39"/>
      <c r="BB67" s="39"/>
      <c r="BC67" s="39"/>
      <c r="BD67" s="39"/>
      <c r="BE67" s="39"/>
      <c r="BF67" s="39"/>
      <c r="BG67" s="39"/>
      <c r="BH67" s="39"/>
      <c r="BI67" s="39"/>
    </row>
    <row r="68" spans="40:61" ht="18.75" customHeight="1">
      <c r="AN68" s="2"/>
      <c r="AO68" s="39"/>
      <c r="AP68" s="39"/>
      <c r="AQ68" s="39"/>
      <c r="AR68" s="39"/>
      <c r="AS68" s="39"/>
      <c r="AT68" s="39"/>
      <c r="AU68" s="39"/>
      <c r="AV68" s="39"/>
      <c r="AW68" s="39"/>
      <c r="AX68" s="39"/>
      <c r="AY68" s="39"/>
      <c r="AZ68" s="39"/>
      <c r="BA68" s="39"/>
      <c r="BB68" s="39"/>
      <c r="BC68" s="39"/>
      <c r="BD68" s="39"/>
      <c r="BE68" s="39"/>
      <c r="BF68" s="39"/>
      <c r="BG68" s="39"/>
      <c r="BH68" s="39"/>
      <c r="BI68" s="39"/>
    </row>
    <row r="69" spans="40:61" ht="18.75" customHeight="1">
      <c r="AN69" s="2"/>
      <c r="AO69" s="39"/>
      <c r="AP69" s="39"/>
      <c r="AQ69" s="39"/>
      <c r="AR69" s="39"/>
      <c r="AS69" s="39"/>
      <c r="AT69" s="39"/>
      <c r="AU69" s="39"/>
      <c r="AV69" s="39"/>
      <c r="AW69" s="39"/>
      <c r="AX69" s="39"/>
      <c r="AY69" s="39"/>
      <c r="AZ69" s="39"/>
      <c r="BA69" s="39"/>
      <c r="BB69" s="39"/>
      <c r="BC69" s="39"/>
      <c r="BD69" s="39"/>
      <c r="BE69" s="39"/>
      <c r="BF69" s="39"/>
      <c r="BG69" s="39"/>
      <c r="BH69" s="39"/>
      <c r="BI69" s="39"/>
    </row>
    <row r="70" spans="40:61" ht="18.75" customHeight="1">
      <c r="AN70" s="2"/>
      <c r="AO70" s="39"/>
      <c r="AP70" s="39"/>
      <c r="AQ70" s="39"/>
      <c r="AR70" s="39"/>
      <c r="AS70" s="39"/>
      <c r="AT70" s="39"/>
      <c r="AU70" s="39"/>
      <c r="AV70" s="39"/>
      <c r="AW70" s="39"/>
      <c r="AX70" s="39"/>
      <c r="AY70" s="39"/>
      <c r="AZ70" s="39"/>
      <c r="BA70" s="39"/>
      <c r="BB70" s="39"/>
      <c r="BC70" s="39"/>
      <c r="BD70" s="39"/>
      <c r="BE70" s="39"/>
      <c r="BF70" s="39"/>
      <c r="BG70" s="39"/>
      <c r="BH70" s="39"/>
      <c r="BI70" s="39"/>
    </row>
    <row r="71" spans="40:61" ht="18.75" customHeight="1">
      <c r="AN71" s="2"/>
      <c r="AO71" s="39"/>
      <c r="AP71" s="39"/>
      <c r="AQ71" s="39"/>
      <c r="AR71" s="39"/>
      <c r="AS71" s="39"/>
      <c r="AT71" s="39"/>
      <c r="AU71" s="39"/>
      <c r="AV71" s="39"/>
      <c r="AW71" s="39"/>
      <c r="AX71" s="39"/>
      <c r="AY71" s="39"/>
      <c r="AZ71" s="39"/>
      <c r="BA71" s="39"/>
      <c r="BB71" s="39"/>
      <c r="BC71" s="39"/>
      <c r="BD71" s="39"/>
      <c r="BE71" s="39"/>
      <c r="BF71" s="39"/>
      <c r="BG71" s="39"/>
      <c r="BH71" s="39"/>
      <c r="BI71" s="39"/>
    </row>
    <row r="72" spans="40:61" ht="18.75" customHeight="1">
      <c r="AN72" s="2"/>
      <c r="AO72" s="39"/>
      <c r="AP72" s="39"/>
      <c r="AQ72" s="39"/>
      <c r="AR72" s="39"/>
      <c r="AS72" s="39"/>
      <c r="AT72" s="39"/>
      <c r="AU72" s="39"/>
      <c r="AV72" s="39"/>
      <c r="AW72" s="39"/>
      <c r="AX72" s="39"/>
      <c r="AY72" s="39"/>
      <c r="AZ72" s="39"/>
      <c r="BA72" s="39"/>
      <c r="BB72" s="39"/>
      <c r="BC72" s="39"/>
      <c r="BD72" s="39"/>
      <c r="BE72" s="39"/>
      <c r="BF72" s="39"/>
      <c r="BG72" s="39"/>
      <c r="BH72" s="39"/>
      <c r="BI72" s="39"/>
    </row>
    <row r="73" spans="40:61" ht="18.75" customHeight="1">
      <c r="AN73" s="2"/>
      <c r="AO73" s="39"/>
      <c r="AP73" s="39"/>
      <c r="AQ73" s="39"/>
      <c r="AR73" s="39"/>
      <c r="AS73" s="39"/>
      <c r="AT73" s="39"/>
      <c r="AU73" s="39"/>
      <c r="AV73" s="39"/>
      <c r="AW73" s="39"/>
      <c r="AX73" s="39"/>
      <c r="AY73" s="39"/>
      <c r="AZ73" s="39"/>
      <c r="BA73" s="39"/>
      <c r="BB73" s="39"/>
      <c r="BC73" s="39"/>
      <c r="BD73" s="39"/>
      <c r="BE73" s="39"/>
      <c r="BF73" s="39"/>
      <c r="BG73" s="39"/>
      <c r="BH73" s="39"/>
      <c r="BI73" s="39"/>
    </row>
    <row r="74" spans="40:61" ht="18.75" customHeight="1">
      <c r="AN74" s="2"/>
      <c r="AO74" s="39"/>
      <c r="AP74" s="39"/>
      <c r="AQ74" s="39"/>
      <c r="AR74" s="39"/>
      <c r="AS74" s="39"/>
      <c r="AT74" s="39"/>
      <c r="AU74" s="39"/>
      <c r="AV74" s="39"/>
      <c r="AW74" s="39"/>
      <c r="AX74" s="39"/>
      <c r="AY74" s="39"/>
      <c r="AZ74" s="39"/>
      <c r="BA74" s="39"/>
      <c r="BB74" s="39"/>
      <c r="BC74" s="39"/>
      <c r="BD74" s="39"/>
      <c r="BE74" s="39"/>
      <c r="BF74" s="39"/>
      <c r="BG74" s="39"/>
      <c r="BH74" s="39"/>
      <c r="BI74" s="39"/>
    </row>
    <row r="75" spans="40:61" ht="18.75" customHeight="1">
      <c r="AN75" s="2"/>
      <c r="AO75" s="39"/>
      <c r="AP75" s="39"/>
      <c r="AQ75" s="39"/>
      <c r="AR75" s="39"/>
      <c r="AS75" s="39"/>
      <c r="AT75" s="39"/>
      <c r="AU75" s="39"/>
      <c r="AV75" s="39"/>
      <c r="AW75" s="39"/>
      <c r="AX75" s="39"/>
      <c r="AY75" s="39"/>
      <c r="AZ75" s="39"/>
      <c r="BA75" s="39"/>
      <c r="BB75" s="39"/>
      <c r="BC75" s="39"/>
      <c r="BD75" s="39"/>
      <c r="BE75" s="39"/>
      <c r="BF75" s="39"/>
      <c r="BG75" s="39"/>
      <c r="BH75" s="39"/>
      <c r="BI75" s="39"/>
    </row>
    <row r="76" spans="40:61" ht="18.75" customHeight="1">
      <c r="AN76" s="2"/>
      <c r="AO76" s="39"/>
      <c r="AP76" s="39"/>
      <c r="AQ76" s="39"/>
      <c r="AR76" s="39"/>
      <c r="AS76" s="39"/>
      <c r="AT76" s="39"/>
      <c r="AU76" s="39"/>
      <c r="AV76" s="39"/>
      <c r="AW76" s="39"/>
      <c r="AX76" s="39"/>
      <c r="AY76" s="39"/>
      <c r="AZ76" s="39"/>
      <c r="BA76" s="39"/>
      <c r="BB76" s="39"/>
      <c r="BC76" s="39"/>
      <c r="BD76" s="39"/>
      <c r="BE76" s="39"/>
      <c r="BF76" s="39"/>
      <c r="BG76" s="39"/>
      <c r="BH76" s="39"/>
      <c r="BI76" s="39"/>
    </row>
    <row r="77" spans="40:61" ht="18.75" customHeight="1">
      <c r="AN77" s="2"/>
      <c r="AO77" s="39"/>
      <c r="AP77" s="39"/>
      <c r="AQ77" s="39"/>
      <c r="AR77" s="39"/>
      <c r="AS77" s="39"/>
      <c r="AT77" s="39"/>
      <c r="AU77" s="39"/>
      <c r="AV77" s="39"/>
      <c r="AW77" s="39"/>
      <c r="AX77" s="39"/>
      <c r="AY77" s="39"/>
      <c r="AZ77" s="39"/>
      <c r="BA77" s="39"/>
      <c r="BB77" s="39"/>
      <c r="BC77" s="39"/>
      <c r="BD77" s="39"/>
      <c r="BE77" s="39"/>
      <c r="BF77" s="39"/>
      <c r="BG77" s="39"/>
      <c r="BH77" s="39"/>
      <c r="BI77" s="39"/>
    </row>
    <row r="78" spans="40:61" ht="18.75" customHeight="1">
      <c r="AN78" s="2"/>
      <c r="AO78" s="39"/>
      <c r="AP78" s="39"/>
      <c r="AQ78" s="39"/>
      <c r="AR78" s="39"/>
      <c r="AS78" s="39"/>
      <c r="AT78" s="39"/>
      <c r="AU78" s="39"/>
      <c r="AV78" s="39"/>
      <c r="AW78" s="39"/>
      <c r="AX78" s="39"/>
      <c r="AY78" s="39"/>
      <c r="AZ78" s="39"/>
      <c r="BA78" s="39"/>
      <c r="BB78" s="39"/>
      <c r="BC78" s="39"/>
      <c r="BD78" s="39"/>
      <c r="BE78" s="39"/>
      <c r="BF78" s="39"/>
      <c r="BG78" s="39"/>
      <c r="BH78" s="39"/>
      <c r="BI78" s="39"/>
    </row>
    <row r="79" spans="40:61" ht="18.75" customHeight="1">
      <c r="AN79" s="2"/>
      <c r="AO79" s="39"/>
      <c r="AP79" s="39"/>
      <c r="AQ79" s="39"/>
      <c r="AR79" s="39"/>
      <c r="AS79" s="39"/>
      <c r="AT79" s="39"/>
      <c r="AU79" s="39"/>
      <c r="AV79" s="39"/>
      <c r="AW79" s="39"/>
      <c r="AX79" s="39"/>
      <c r="AY79" s="39"/>
      <c r="AZ79" s="39"/>
      <c r="BA79" s="39"/>
      <c r="BB79" s="39"/>
      <c r="BC79" s="39"/>
      <c r="BD79" s="39"/>
      <c r="BE79" s="39"/>
      <c r="BF79" s="39"/>
      <c r="BG79" s="39"/>
      <c r="BH79" s="39"/>
      <c r="BI79" s="39"/>
    </row>
    <row r="80" spans="40:61" ht="18.75" customHeight="1">
      <c r="AN80" s="2"/>
      <c r="AO80" s="39"/>
      <c r="AP80" s="39"/>
      <c r="AQ80" s="39"/>
      <c r="AR80" s="39"/>
      <c r="AS80" s="39"/>
      <c r="AT80" s="39"/>
      <c r="AU80" s="39"/>
      <c r="AV80" s="39"/>
      <c r="AW80" s="39"/>
      <c r="AX80" s="39"/>
      <c r="AY80" s="39"/>
      <c r="AZ80" s="39"/>
      <c r="BA80" s="39"/>
      <c r="BB80" s="39"/>
      <c r="BC80" s="39"/>
      <c r="BD80" s="39"/>
      <c r="BE80" s="39"/>
      <c r="BF80" s="39"/>
      <c r="BG80" s="39"/>
      <c r="BH80" s="39"/>
      <c r="BI80" s="39"/>
    </row>
    <row r="81" spans="40:61" ht="18.75" customHeight="1">
      <c r="AN81" s="2"/>
      <c r="AO81" s="39"/>
      <c r="AP81" s="39"/>
      <c r="AQ81" s="39"/>
      <c r="AR81" s="39"/>
      <c r="AS81" s="39"/>
      <c r="AT81" s="39"/>
      <c r="AU81" s="39"/>
      <c r="AV81" s="39"/>
      <c r="AW81" s="39"/>
      <c r="AX81" s="39"/>
      <c r="AY81" s="39"/>
      <c r="AZ81" s="39"/>
      <c r="BA81" s="39"/>
      <c r="BB81" s="39"/>
      <c r="BC81" s="39"/>
      <c r="BD81" s="39"/>
      <c r="BE81" s="39"/>
      <c r="BF81" s="39"/>
      <c r="BG81" s="39"/>
      <c r="BH81" s="39"/>
      <c r="BI81" s="39"/>
    </row>
    <row r="82" spans="40:61" ht="18.75" customHeight="1">
      <c r="AN82" s="2"/>
      <c r="AO82" s="39"/>
      <c r="AP82" s="39"/>
      <c r="AQ82" s="39"/>
      <c r="AR82" s="39"/>
      <c r="AS82" s="39"/>
      <c r="AT82" s="39"/>
      <c r="AU82" s="39"/>
      <c r="AV82" s="39"/>
      <c r="AW82" s="39"/>
      <c r="AX82" s="39"/>
      <c r="AY82" s="39"/>
      <c r="AZ82" s="39"/>
      <c r="BA82" s="39"/>
      <c r="BB82" s="39"/>
      <c r="BC82" s="39"/>
      <c r="BD82" s="39"/>
      <c r="BE82" s="39"/>
      <c r="BF82" s="39"/>
      <c r="BG82" s="39"/>
      <c r="BH82" s="39"/>
      <c r="BI82" s="39"/>
    </row>
    <row r="83" spans="40:61" ht="18.75" customHeight="1">
      <c r="AN83" s="2"/>
      <c r="AO83" s="39"/>
      <c r="AP83" s="39"/>
      <c r="AQ83" s="39"/>
      <c r="AR83" s="39"/>
      <c r="AS83" s="39"/>
      <c r="AT83" s="39"/>
      <c r="AU83" s="39"/>
      <c r="AV83" s="39"/>
      <c r="AW83" s="39"/>
      <c r="AX83" s="39"/>
      <c r="AY83" s="39"/>
      <c r="AZ83" s="39"/>
      <c r="BA83" s="39"/>
      <c r="BB83" s="39"/>
      <c r="BC83" s="39"/>
      <c r="BD83" s="39"/>
      <c r="BE83" s="39"/>
      <c r="BF83" s="39"/>
      <c r="BG83" s="39"/>
      <c r="BH83" s="39"/>
      <c r="BI83" s="39"/>
    </row>
    <row r="84" spans="40:61" ht="18.75" customHeight="1">
      <c r="AN84" s="2"/>
      <c r="AO84" s="39"/>
      <c r="AP84" s="39"/>
      <c r="AQ84" s="39"/>
      <c r="AR84" s="39"/>
      <c r="AS84" s="39"/>
      <c r="AT84" s="39"/>
      <c r="AU84" s="39"/>
      <c r="AV84" s="39"/>
      <c r="AW84" s="39"/>
      <c r="AX84" s="39"/>
      <c r="AY84" s="39"/>
      <c r="AZ84" s="39"/>
      <c r="BA84" s="39"/>
      <c r="BB84" s="39"/>
      <c r="BC84" s="39"/>
      <c r="BD84" s="39"/>
      <c r="BE84" s="39"/>
      <c r="BF84" s="39"/>
      <c r="BG84" s="39"/>
      <c r="BH84" s="39"/>
      <c r="BI84" s="39"/>
    </row>
    <row r="85" spans="40:61" ht="18.75" customHeight="1">
      <c r="AN85" s="2"/>
      <c r="AO85" s="39"/>
      <c r="AP85" s="39"/>
      <c r="AQ85" s="39"/>
      <c r="AR85" s="39"/>
      <c r="AS85" s="39"/>
      <c r="AT85" s="39"/>
      <c r="AU85" s="39"/>
      <c r="AV85" s="39"/>
      <c r="AW85" s="39"/>
      <c r="AX85" s="39"/>
      <c r="AY85" s="39"/>
      <c r="AZ85" s="39"/>
      <c r="BA85" s="39"/>
      <c r="BB85" s="39"/>
      <c r="BC85" s="39"/>
      <c r="BD85" s="39"/>
      <c r="BE85" s="39"/>
      <c r="BF85" s="39"/>
      <c r="BG85" s="39"/>
      <c r="BH85" s="39"/>
      <c r="BI85" s="39"/>
    </row>
    <row r="86" spans="40:61" ht="18.75" customHeight="1">
      <c r="AN86" s="2"/>
      <c r="AO86" s="39"/>
      <c r="AP86" s="39"/>
      <c r="AQ86" s="39"/>
      <c r="AR86" s="39"/>
      <c r="AS86" s="39"/>
      <c r="AT86" s="39"/>
      <c r="AU86" s="39"/>
      <c r="AV86" s="39"/>
      <c r="AW86" s="39"/>
      <c r="AX86" s="39"/>
      <c r="AY86" s="39"/>
      <c r="AZ86" s="39"/>
      <c r="BA86" s="39"/>
      <c r="BB86" s="39"/>
      <c r="BC86" s="39"/>
      <c r="BD86" s="39"/>
      <c r="BE86" s="39"/>
      <c r="BF86" s="39"/>
      <c r="BG86" s="39"/>
      <c r="BH86" s="39"/>
      <c r="BI86" s="39"/>
    </row>
    <row r="87" spans="40:61" ht="18.75" customHeight="1">
      <c r="AN87" s="2"/>
      <c r="AO87" s="39"/>
      <c r="AP87" s="39"/>
      <c r="AQ87" s="39"/>
      <c r="AR87" s="39"/>
      <c r="AS87" s="39"/>
      <c r="AT87" s="39"/>
      <c r="AU87" s="39"/>
      <c r="AV87" s="39"/>
      <c r="AW87" s="39"/>
      <c r="AX87" s="39"/>
      <c r="AY87" s="39"/>
      <c r="AZ87" s="39"/>
      <c r="BA87" s="39"/>
      <c r="BB87" s="39"/>
      <c r="BC87" s="39"/>
      <c r="BD87" s="39"/>
      <c r="BE87" s="39"/>
      <c r="BF87" s="39"/>
      <c r="BG87" s="39"/>
      <c r="BH87" s="39"/>
      <c r="BI87" s="39"/>
    </row>
    <row r="88" spans="40:61" ht="18.75" customHeight="1">
      <c r="AN88" s="2"/>
      <c r="AO88" s="39"/>
      <c r="AP88" s="39"/>
      <c r="AQ88" s="39"/>
      <c r="AR88" s="39"/>
      <c r="AS88" s="39"/>
      <c r="AT88" s="39"/>
      <c r="AU88" s="39"/>
      <c r="AV88" s="39"/>
      <c r="AW88" s="39"/>
      <c r="AX88" s="39"/>
      <c r="AY88" s="39"/>
      <c r="AZ88" s="39"/>
      <c r="BA88" s="39"/>
      <c r="BB88" s="39"/>
      <c r="BC88" s="39"/>
      <c r="BD88" s="39"/>
      <c r="BE88" s="39"/>
      <c r="BF88" s="39"/>
      <c r="BG88" s="39"/>
      <c r="BH88" s="39"/>
      <c r="BI88" s="39"/>
    </row>
    <row r="89" spans="40:61" ht="18.75" customHeight="1">
      <c r="AN89" s="2"/>
      <c r="AO89" s="39"/>
      <c r="AP89" s="39"/>
      <c r="AQ89" s="39"/>
      <c r="AR89" s="39"/>
      <c r="AS89" s="39"/>
      <c r="AT89" s="39"/>
      <c r="AU89" s="39"/>
      <c r="AV89" s="39"/>
      <c r="AW89" s="39"/>
      <c r="AX89" s="39"/>
      <c r="AY89" s="39"/>
      <c r="AZ89" s="39"/>
      <c r="BA89" s="39"/>
      <c r="BB89" s="39"/>
      <c r="BC89" s="39"/>
      <c r="BD89" s="39"/>
      <c r="BE89" s="39"/>
      <c r="BF89" s="39"/>
      <c r="BG89" s="39"/>
      <c r="BH89" s="39"/>
      <c r="BI89" s="39"/>
    </row>
    <row r="90" spans="40:61" ht="18.75" customHeight="1">
      <c r="AN90" s="2"/>
      <c r="AO90" s="39"/>
      <c r="AP90" s="39"/>
      <c r="AQ90" s="39"/>
      <c r="AR90" s="39"/>
      <c r="AS90" s="39"/>
      <c r="AT90" s="39"/>
      <c r="AU90" s="39"/>
      <c r="AV90" s="39"/>
      <c r="AW90" s="39"/>
      <c r="AX90" s="39"/>
      <c r="AY90" s="39"/>
      <c r="AZ90" s="39"/>
      <c r="BA90" s="39"/>
      <c r="BB90" s="39"/>
      <c r="BC90" s="39"/>
      <c r="BD90" s="39"/>
      <c r="BE90" s="39"/>
      <c r="BF90" s="39"/>
      <c r="BG90" s="39"/>
      <c r="BH90" s="39"/>
      <c r="BI90" s="39"/>
    </row>
    <row r="91" spans="40:61" ht="18.75" customHeight="1">
      <c r="AN91" s="2"/>
      <c r="AO91" s="39"/>
      <c r="AP91" s="39"/>
      <c r="AQ91" s="39"/>
      <c r="AR91" s="39"/>
      <c r="AS91" s="39"/>
      <c r="AT91" s="39"/>
      <c r="AU91" s="39"/>
      <c r="AV91" s="39"/>
      <c r="AW91" s="39"/>
      <c r="AX91" s="39"/>
      <c r="AY91" s="39"/>
      <c r="AZ91" s="39"/>
      <c r="BA91" s="39"/>
      <c r="BB91" s="39"/>
      <c r="BC91" s="39"/>
      <c r="BD91" s="39"/>
      <c r="BE91" s="39"/>
      <c r="BF91" s="39"/>
      <c r="BG91" s="39"/>
      <c r="BH91" s="39"/>
      <c r="BI91" s="39"/>
    </row>
    <row r="92" spans="40:61" ht="18.75" customHeight="1">
      <c r="AN92" s="2"/>
      <c r="AO92" s="39"/>
      <c r="AP92" s="39"/>
      <c r="AQ92" s="39"/>
      <c r="AR92" s="39"/>
      <c r="AS92" s="39"/>
      <c r="AT92" s="39"/>
      <c r="AU92" s="39"/>
      <c r="AV92" s="39"/>
      <c r="AW92" s="39"/>
      <c r="AX92" s="39"/>
      <c r="AY92" s="39"/>
      <c r="AZ92" s="39"/>
      <c r="BA92" s="39"/>
      <c r="BB92" s="39"/>
      <c r="BC92" s="39"/>
      <c r="BD92" s="39"/>
      <c r="BE92" s="39"/>
      <c r="BF92" s="39"/>
      <c r="BG92" s="39"/>
      <c r="BH92" s="39"/>
      <c r="BI92" s="39"/>
    </row>
    <row r="93" spans="40:61" ht="18.75" customHeight="1">
      <c r="AN93" s="2"/>
      <c r="AO93" s="39"/>
      <c r="AP93" s="39"/>
      <c r="AQ93" s="39"/>
      <c r="AR93" s="39"/>
      <c r="AS93" s="39"/>
      <c r="AT93" s="39"/>
      <c r="AU93" s="39"/>
      <c r="AV93" s="39"/>
      <c r="AW93" s="39"/>
      <c r="AX93" s="39"/>
      <c r="AY93" s="39"/>
      <c r="AZ93" s="39"/>
      <c r="BA93" s="39"/>
      <c r="BB93" s="39"/>
      <c r="BC93" s="39"/>
      <c r="BD93" s="39"/>
      <c r="BE93" s="39"/>
      <c r="BF93" s="39"/>
      <c r="BG93" s="39"/>
      <c r="BH93" s="39"/>
      <c r="BI93" s="39"/>
    </row>
    <row r="94" spans="40:61" ht="18.75" customHeight="1">
      <c r="AN94" s="2"/>
      <c r="AO94" s="2"/>
    </row>
    <row r="95" spans="40:61" ht="18.75" customHeight="1">
      <c r="AN95" s="2"/>
      <c r="AO95" s="2"/>
    </row>
    <row r="96" spans="40:61" ht="18.75" customHeight="1">
      <c r="AN96" s="2"/>
      <c r="AO96" s="2"/>
    </row>
    <row r="97" spans="40:41" ht="18.75" customHeight="1">
      <c r="AN97" s="2"/>
      <c r="AO97" s="2"/>
    </row>
    <row r="98" spans="40:41" ht="18.75" customHeight="1">
      <c r="AN98" s="2"/>
      <c r="AO98" s="2"/>
    </row>
    <row r="99" spans="40:41" ht="18.75" customHeight="1">
      <c r="AN99" s="2"/>
      <c r="AO99" s="2"/>
    </row>
    <row r="100" spans="40:41" ht="18.75" customHeight="1">
      <c r="AN100" s="2"/>
      <c r="AO100" s="2"/>
    </row>
    <row r="101" spans="40:41" ht="18.75" customHeight="1">
      <c r="AN101" s="2"/>
      <c r="AO101" s="2"/>
    </row>
    <row r="102" spans="40:41" ht="18.75" customHeight="1">
      <c r="AN102" s="2"/>
      <c r="AO102" s="2"/>
    </row>
    <row r="103" spans="40:41" ht="18.75" customHeight="1">
      <c r="AN103" s="2"/>
      <c r="AO103" s="2"/>
    </row>
    <row r="104" spans="40:41" ht="18.75" customHeight="1">
      <c r="AN104" s="2"/>
      <c r="AO104" s="2"/>
    </row>
    <row r="105" spans="40:41" ht="18.75" customHeight="1">
      <c r="AN105" s="2"/>
      <c r="AO105" s="2"/>
    </row>
    <row r="106" spans="40:41" ht="18.75" customHeight="1">
      <c r="AN106" s="2"/>
      <c r="AO106" s="2"/>
    </row>
    <row r="107" spans="40:41" ht="18.75" customHeight="1">
      <c r="AN107" s="2"/>
      <c r="AO107" s="2"/>
    </row>
    <row r="108" spans="40:41" ht="18.75" customHeight="1">
      <c r="AN108" s="2"/>
      <c r="AO108" s="2"/>
    </row>
    <row r="109" spans="40:41" ht="18.75" customHeight="1">
      <c r="AN109" s="2"/>
      <c r="AO109" s="2"/>
    </row>
    <row r="110" spans="40:41" ht="18.75" customHeight="1">
      <c r="AN110" s="2"/>
      <c r="AO110" s="2"/>
    </row>
    <row r="111" spans="40:41" ht="18.75" customHeight="1">
      <c r="AN111" s="2"/>
      <c r="AO111" s="2"/>
    </row>
    <row r="112" spans="40:41" ht="18.75" customHeight="1">
      <c r="AN112" s="2"/>
      <c r="AO112" s="2"/>
    </row>
    <row r="113" spans="40:41" ht="18.75" customHeight="1">
      <c r="AN113" s="2"/>
      <c r="AO113" s="2"/>
    </row>
    <row r="114" spans="40:41" ht="18.75" customHeight="1">
      <c r="AN114" s="2"/>
      <c r="AO114" s="2"/>
    </row>
    <row r="115" spans="40:41" ht="18.75" customHeight="1">
      <c r="AN115" s="2"/>
      <c r="AO115" s="2"/>
    </row>
    <row r="116" spans="40:41" ht="18.75" customHeight="1">
      <c r="AN116" s="2"/>
      <c r="AO116" s="2"/>
    </row>
    <row r="117" spans="40:41" ht="18.75" customHeight="1">
      <c r="AN117" s="2"/>
      <c r="AO117" s="2"/>
    </row>
    <row r="118" spans="40:41" ht="18.75" customHeight="1">
      <c r="AN118" s="2"/>
      <c r="AO118" s="2"/>
    </row>
    <row r="119" spans="40:41" ht="18.75" customHeight="1">
      <c r="AN119" s="2"/>
      <c r="AO119" s="2"/>
    </row>
    <row r="120" spans="40:41" ht="18.75" customHeight="1">
      <c r="AN120" s="2"/>
      <c r="AO120" s="2"/>
    </row>
    <row r="121" spans="40:41" ht="18.75" customHeight="1">
      <c r="AN121" s="2"/>
      <c r="AO121" s="2"/>
    </row>
    <row r="122" spans="40:41" ht="18.75" customHeight="1">
      <c r="AN122" s="2"/>
      <c r="AO122" s="2"/>
    </row>
    <row r="123" spans="40:41" ht="18.75" customHeight="1">
      <c r="AN123" s="2"/>
      <c r="AO123" s="2"/>
    </row>
    <row r="124" spans="40:41" ht="18.75" customHeight="1">
      <c r="AN124" s="2"/>
      <c r="AO124" s="2"/>
    </row>
    <row r="125" spans="40:41" ht="18.75" customHeight="1">
      <c r="AN125" s="2"/>
      <c r="AO125" s="2"/>
    </row>
    <row r="126" spans="40:41" ht="18.75" customHeight="1">
      <c r="AN126" s="2"/>
      <c r="AO126" s="2"/>
    </row>
    <row r="127" spans="40:41" ht="18.75" customHeight="1">
      <c r="AN127" s="2"/>
      <c r="AO127" s="2"/>
    </row>
    <row r="128" spans="40:41" ht="18.75" customHeight="1">
      <c r="AN128" s="2"/>
      <c r="AO128" s="2"/>
    </row>
    <row r="129" spans="40:41" ht="18.75" customHeight="1">
      <c r="AN129" s="2"/>
      <c r="AO129" s="2"/>
    </row>
    <row r="130" spans="40:41" ht="18.75" customHeight="1">
      <c r="AN130" s="2"/>
      <c r="AO130" s="2"/>
    </row>
    <row r="131" spans="40:41" ht="18.75" customHeight="1">
      <c r="AN131" s="2"/>
      <c r="AO131" s="2"/>
    </row>
    <row r="132" spans="40:41" ht="18.75" customHeight="1">
      <c r="AN132" s="2"/>
      <c r="AO132" s="2"/>
    </row>
    <row r="133" spans="40:41" ht="18.75" customHeight="1">
      <c r="AN133" s="2"/>
      <c r="AO133" s="2"/>
    </row>
    <row r="134" spans="40:41" ht="18.75" customHeight="1">
      <c r="AN134" s="2"/>
      <c r="AO134" s="2"/>
    </row>
    <row r="135" spans="40:41" ht="18.75" customHeight="1">
      <c r="AN135" s="2"/>
      <c r="AO135" s="2"/>
    </row>
  </sheetData>
  <sheetProtection selectLockedCells="1"/>
  <mergeCells count="54">
    <mergeCell ref="V14:AD14"/>
    <mergeCell ref="V13:AD13"/>
    <mergeCell ref="V12:AD12"/>
    <mergeCell ref="V11:AD11"/>
    <mergeCell ref="A19:AD38"/>
    <mergeCell ref="A2:AD3"/>
    <mergeCell ref="A4:AD5"/>
    <mergeCell ref="M6:U6"/>
    <mergeCell ref="V6:AD6"/>
    <mergeCell ref="A6:L6"/>
    <mergeCell ref="R7:U7"/>
    <mergeCell ref="V7:AD7"/>
    <mergeCell ref="V8:AD8"/>
    <mergeCell ref="V9:AD9"/>
    <mergeCell ref="M12:Q12"/>
    <mergeCell ref="M10:Q10"/>
    <mergeCell ref="R10:U10"/>
    <mergeCell ref="M11:Q11"/>
    <mergeCell ref="R12:U12"/>
    <mergeCell ref="R8:U8"/>
    <mergeCell ref="V10:AD10"/>
    <mergeCell ref="R11:U11"/>
    <mergeCell ref="Q41:AD41"/>
    <mergeCell ref="M8:Q8"/>
    <mergeCell ref="B8:L8"/>
    <mergeCell ref="M9:Q9"/>
    <mergeCell ref="R9:U9"/>
    <mergeCell ref="B12:L12"/>
    <mergeCell ref="M15:Q15"/>
    <mergeCell ref="A41:P41"/>
    <mergeCell ref="A39:AD40"/>
    <mergeCell ref="B10:L10"/>
    <mergeCell ref="A17:AD18"/>
    <mergeCell ref="B16:L16"/>
    <mergeCell ref="B15:L15"/>
    <mergeCell ref="B11:L11"/>
    <mergeCell ref="R15:U15"/>
    <mergeCell ref="R14:U14"/>
    <mergeCell ref="A42:P42"/>
    <mergeCell ref="A43:P43"/>
    <mergeCell ref="M7:Q7"/>
    <mergeCell ref="B7:L7"/>
    <mergeCell ref="B9:L9"/>
    <mergeCell ref="Q43:AA43"/>
    <mergeCell ref="Q42:AA42"/>
    <mergeCell ref="M13:Q13"/>
    <mergeCell ref="B13:L13"/>
    <mergeCell ref="V16:AD16"/>
    <mergeCell ref="B14:L14"/>
    <mergeCell ref="R13:U13"/>
    <mergeCell ref="M14:Q14"/>
    <mergeCell ref="V15:AD15"/>
    <mergeCell ref="R16:U16"/>
    <mergeCell ref="M16:Q16"/>
  </mergeCells>
  <phoneticPr fontId="2"/>
  <conditionalFormatting sqref="B7:L16 M7:Q16 V7:AD16">
    <cfRule type="cellIs" dxfId="278" priority="67" stopIfTrue="1" operator="notEqual">
      <formula>""</formula>
    </cfRule>
  </conditionalFormatting>
  <conditionalFormatting sqref="M7:Q16">
    <cfRule type="expression" dxfId="277" priority="21">
      <formula>M7&lt;&gt;""</formula>
    </cfRule>
  </conditionalFormatting>
  <conditionalFormatting sqref="Q41:AD41 Q42:AA43">
    <cfRule type="cellIs" dxfId="276" priority="2" operator="notEqual">
      <formula>""</formula>
    </cfRule>
  </conditionalFormatting>
  <conditionalFormatting sqref="A42">
    <cfRule type="cellIs" dxfId="275" priority="1" stopIfTrue="1" operator="notEqual">
      <formula>""</formula>
    </cfRule>
  </conditionalFormatting>
  <dataValidations xWindow="376" yWindow="564" count="5">
    <dataValidation imeMode="disabled" allowBlank="1" showInputMessage="1" showErrorMessage="1" sqref="Q42:AA43" xr:uid="{00000000-0002-0000-0100-000000000000}"/>
    <dataValidation type="list" allowBlank="1" showInputMessage="1" showErrorMessage="1" sqref="Q41:AD41" xr:uid="{00000000-0002-0000-0100-000001000000}">
      <formula1>$AN$37:$AN$43</formula1>
    </dataValidation>
    <dataValidation type="list" allowBlank="1" showErrorMessage="1" prompt="右のボタンから市町村名を選択してください。" sqref="M7:Q16" xr:uid="{00000000-0002-0000-0100-000005000000}">
      <formula1>$AN$6:$AN$35</formula1>
    </dataValidation>
    <dataValidation imeMode="disabled" operator="lessThanOrEqual" allowBlank="1" showInputMessage="1" showErrorMessage="1" error="・ハイフンで区切ってください。" sqref="V7:AD16" xr:uid="{00000000-0002-0000-0100-000006000000}"/>
    <dataValidation imeMode="on" allowBlank="1" showInputMessage="1" showErrorMessage="1" sqref="B7:L16" xr:uid="{00000000-0002-0000-0100-000007000000}"/>
  </dataValidations>
  <pageMargins left="0.78740157480314965" right="0.59055118110236227" top="0.70866141732283472" bottom="0.59055118110236227" header="0.51181102362204722" footer="0.51181102362204722"/>
  <pageSetup paperSize="9" fitToWidth="0"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O49"/>
  <sheetViews>
    <sheetView showGridLines="0" showZeros="0" view="pageBreakPreview" zoomScaleNormal="100" zoomScaleSheetLayoutView="100" workbookViewId="0">
      <selection activeCell="AB3" sqref="AB3"/>
    </sheetView>
  </sheetViews>
  <sheetFormatPr defaultColWidth="3" defaultRowHeight="13.5"/>
  <cols>
    <col min="1" max="1" width="3.375" style="2" customWidth="1"/>
    <col min="2" max="2" width="5.125" style="2" customWidth="1"/>
    <col min="3" max="3" width="2.875" style="2" customWidth="1"/>
    <col min="4" max="4" width="5.125" style="2" customWidth="1"/>
    <col min="5" max="5" width="2.875" style="2" customWidth="1"/>
    <col min="6" max="6" width="5.125" style="2" customWidth="1"/>
    <col min="7" max="7" width="2.875" style="2" customWidth="1"/>
    <col min="8" max="8" width="5.125" style="2" customWidth="1"/>
    <col min="9" max="9" width="3" style="2" customWidth="1"/>
    <col min="10" max="10" width="5.125" style="2" customWidth="1"/>
    <col min="11" max="19" width="3" style="2" customWidth="1"/>
    <col min="20" max="20" width="2.5" style="2" customWidth="1"/>
    <col min="21" max="23" width="3" style="2" customWidth="1"/>
    <col min="24" max="24" width="2.625" style="2" customWidth="1"/>
    <col min="25" max="25" width="2.875" style="2" customWidth="1"/>
    <col min="26" max="26" width="3.5" style="2" customWidth="1"/>
    <col min="27" max="27" width="3" style="2" customWidth="1"/>
    <col min="28" max="28" width="9.5" style="243" customWidth="1"/>
    <col min="29" max="29" width="3" style="2" customWidth="1"/>
    <col min="30" max="30" width="3.875" style="2" hidden="1" customWidth="1"/>
    <col min="31" max="32" width="3" style="2" hidden="1" customWidth="1"/>
    <col min="33" max="33" width="5.375" style="2" customWidth="1"/>
    <col min="34" max="36" width="3" style="2" customWidth="1"/>
    <col min="37" max="37" width="4.5" style="21" customWidth="1"/>
    <col min="38" max="40" width="3" style="21" customWidth="1"/>
    <col min="41" max="41" width="6.375" style="21" customWidth="1"/>
    <col min="42" max="16384" width="3" style="2"/>
  </cols>
  <sheetData>
    <row r="1" spans="1:41" ht="18" customHeight="1" thickBot="1">
      <c r="A1" s="1" t="s">
        <v>88</v>
      </c>
      <c r="L1" s="2" t="str">
        <f>IF(第１号様式!$H$20="","",第１号様式!$H$20)</f>
        <v/>
      </c>
    </row>
    <row r="2" spans="1:41">
      <c r="A2" s="684" t="s">
        <v>872</v>
      </c>
      <c r="B2" s="707"/>
      <c r="C2" s="707"/>
      <c r="D2" s="707"/>
      <c r="E2" s="707"/>
      <c r="F2" s="707"/>
      <c r="G2" s="707"/>
      <c r="H2" s="707"/>
      <c r="I2" s="707"/>
      <c r="J2" s="707"/>
      <c r="K2" s="707"/>
      <c r="L2" s="707"/>
      <c r="M2" s="707"/>
      <c r="N2" s="707"/>
      <c r="O2" s="707"/>
      <c r="P2" s="707"/>
      <c r="Q2" s="707"/>
      <c r="R2" s="707"/>
      <c r="S2" s="707"/>
      <c r="T2" s="707"/>
      <c r="U2" s="707"/>
      <c r="V2" s="707"/>
      <c r="W2" s="707"/>
      <c r="X2" s="707"/>
      <c r="Y2" s="707"/>
      <c r="Z2" s="708"/>
      <c r="AA2" s="108"/>
    </row>
    <row r="3" spans="1:41">
      <c r="A3" s="717"/>
      <c r="B3" s="718"/>
      <c r="C3" s="718"/>
      <c r="D3" s="718"/>
      <c r="E3" s="718"/>
      <c r="F3" s="718"/>
      <c r="G3" s="718"/>
      <c r="H3" s="718"/>
      <c r="I3" s="718"/>
      <c r="J3" s="718"/>
      <c r="K3" s="718"/>
      <c r="L3" s="718"/>
      <c r="M3" s="718"/>
      <c r="N3" s="718"/>
      <c r="O3" s="718"/>
      <c r="P3" s="718"/>
      <c r="Q3" s="718"/>
      <c r="R3" s="718"/>
      <c r="S3" s="718"/>
      <c r="T3" s="718"/>
      <c r="U3" s="718"/>
      <c r="V3" s="718"/>
      <c r="W3" s="718"/>
      <c r="X3" s="718"/>
      <c r="Y3" s="718"/>
      <c r="Z3" s="719"/>
      <c r="AA3" s="108"/>
      <c r="AB3" s="242"/>
    </row>
    <row r="4" spans="1:41" ht="4.5" customHeight="1">
      <c r="A4" s="109"/>
      <c r="B4" s="110"/>
      <c r="C4" s="110"/>
      <c r="D4" s="110"/>
      <c r="E4" s="110"/>
      <c r="F4" s="110"/>
      <c r="G4" s="110"/>
      <c r="H4" s="110"/>
      <c r="I4" s="110"/>
      <c r="J4" s="111"/>
      <c r="K4" s="111"/>
      <c r="L4" s="111"/>
      <c r="M4" s="111"/>
      <c r="N4" s="111"/>
      <c r="O4" s="111"/>
      <c r="P4" s="111"/>
      <c r="Q4" s="111"/>
      <c r="R4" s="111"/>
      <c r="S4" s="111"/>
      <c r="T4" s="111"/>
      <c r="U4" s="111"/>
      <c r="V4" s="111"/>
      <c r="W4" s="111"/>
      <c r="X4" s="111"/>
      <c r="Y4" s="111"/>
      <c r="Z4" s="112"/>
    </row>
    <row r="5" spans="1:41">
      <c r="A5" s="56"/>
      <c r="B5" s="716"/>
      <c r="C5" s="716"/>
      <c r="D5" s="716"/>
      <c r="E5" s="113"/>
      <c r="F5" s="732"/>
      <c r="G5" s="732"/>
      <c r="H5" s="733" t="s">
        <v>226</v>
      </c>
      <c r="I5" s="732"/>
      <c r="J5" s="732"/>
      <c r="K5" s="573" t="s">
        <v>215</v>
      </c>
      <c r="L5" s="732"/>
      <c r="M5" s="732"/>
      <c r="N5" s="573" t="s">
        <v>216</v>
      </c>
      <c r="O5" s="4"/>
      <c r="U5" s="114"/>
      <c r="V5" s="114"/>
      <c r="W5" s="114"/>
      <c r="X5" s="114"/>
      <c r="Y5" s="114"/>
      <c r="Z5" s="57"/>
      <c r="AB5" s="242" t="str">
        <f>IF(F5="","",AD5&amp;TEXT((DATE(F5,I5,L5)),"yymmdd"))</f>
        <v/>
      </c>
      <c r="AD5" s="115" t="str">
        <f>IF(B5="","",VLOOKUP(B5,$AE$5:$AF$9,2,FALSE))</f>
        <v/>
      </c>
      <c r="AE5" t="s">
        <v>666</v>
      </c>
      <c r="AF5" t="s">
        <v>667</v>
      </c>
      <c r="AI5" s="116"/>
      <c r="AJ5" s="116"/>
      <c r="AK5" s="116"/>
      <c r="AL5" s="116"/>
    </row>
    <row r="6" spans="1:41" ht="15.75" customHeight="1">
      <c r="A6" s="58"/>
      <c r="B6" s="716"/>
      <c r="C6" s="716"/>
      <c r="D6" s="716"/>
      <c r="E6" s="113"/>
      <c r="F6" s="732"/>
      <c r="G6" s="732"/>
      <c r="H6" s="733"/>
      <c r="I6" s="732"/>
      <c r="J6" s="732"/>
      <c r="K6" s="573"/>
      <c r="L6" s="732"/>
      <c r="M6" s="732"/>
      <c r="N6" s="573"/>
      <c r="O6" s="4"/>
      <c r="U6" s="114"/>
      <c r="V6" s="114"/>
      <c r="W6" s="114"/>
      <c r="X6" s="114"/>
      <c r="Y6" s="114"/>
      <c r="Z6" s="57"/>
      <c r="AE6" t="s">
        <v>668</v>
      </c>
      <c r="AF6" t="s">
        <v>669</v>
      </c>
    </row>
    <row r="7" spans="1:41" ht="4.5" customHeight="1" thickBot="1">
      <c r="A7" s="117"/>
      <c r="B7" s="118"/>
      <c r="C7" s="118"/>
      <c r="D7" s="118"/>
      <c r="E7" s="118"/>
      <c r="F7" s="118"/>
      <c r="G7" s="118"/>
      <c r="H7" s="118"/>
      <c r="I7" s="118"/>
      <c r="J7" s="119"/>
      <c r="K7" s="120"/>
      <c r="L7" s="120"/>
      <c r="M7" s="120"/>
      <c r="N7" s="120"/>
      <c r="O7" s="120"/>
      <c r="P7" s="120"/>
      <c r="Q7" s="120"/>
      <c r="R7" s="120"/>
      <c r="S7" s="120"/>
      <c r="T7" s="120"/>
      <c r="U7" s="120"/>
      <c r="V7" s="120"/>
      <c r="W7" s="120"/>
      <c r="X7" s="120"/>
      <c r="Y7" s="120"/>
      <c r="Z7" s="121"/>
      <c r="AE7" t="s">
        <v>670</v>
      </c>
      <c r="AF7" t="s">
        <v>671</v>
      </c>
    </row>
    <row r="8" spans="1:41">
      <c r="A8" s="684" t="s">
        <v>873</v>
      </c>
      <c r="B8" s="707"/>
      <c r="C8" s="707"/>
      <c r="D8" s="707"/>
      <c r="E8" s="707"/>
      <c r="F8" s="707"/>
      <c r="G8" s="707"/>
      <c r="H8" s="707"/>
      <c r="I8" s="707"/>
      <c r="J8" s="707"/>
      <c r="K8" s="707"/>
      <c r="L8" s="707"/>
      <c r="M8" s="707"/>
      <c r="N8" s="707"/>
      <c r="O8" s="707"/>
      <c r="P8" s="707"/>
      <c r="Q8" s="707"/>
      <c r="R8" s="707"/>
      <c r="S8" s="707"/>
      <c r="T8" s="707"/>
      <c r="U8" s="707"/>
      <c r="V8" s="707"/>
      <c r="W8" s="707"/>
      <c r="X8" s="707"/>
      <c r="Y8" s="707"/>
      <c r="Z8" s="708"/>
      <c r="AA8" s="108"/>
      <c r="AB8" s="245"/>
      <c r="AE8" t="s">
        <v>672</v>
      </c>
      <c r="AF8" t="s">
        <v>673</v>
      </c>
    </row>
    <row r="9" spans="1:41">
      <c r="A9" s="717"/>
      <c r="B9" s="718"/>
      <c r="C9" s="718"/>
      <c r="D9" s="718"/>
      <c r="E9" s="718"/>
      <c r="F9" s="718"/>
      <c r="G9" s="718"/>
      <c r="H9" s="718"/>
      <c r="I9" s="718"/>
      <c r="J9" s="718"/>
      <c r="K9" s="718"/>
      <c r="L9" s="718"/>
      <c r="M9" s="718"/>
      <c r="N9" s="718"/>
      <c r="O9" s="718"/>
      <c r="P9" s="718"/>
      <c r="Q9" s="718"/>
      <c r="R9" s="718"/>
      <c r="S9" s="718"/>
      <c r="T9" s="718"/>
      <c r="U9" s="718"/>
      <c r="V9" s="718"/>
      <c r="W9" s="718"/>
      <c r="X9" s="718"/>
      <c r="Y9" s="718"/>
      <c r="Z9" s="719"/>
      <c r="AA9" s="108"/>
      <c r="AB9" s="245"/>
      <c r="AE9" t="s">
        <v>674</v>
      </c>
      <c r="AF9" t="s">
        <v>675</v>
      </c>
    </row>
    <row r="10" spans="1:41" ht="20.100000000000001" customHeight="1">
      <c r="A10" s="720" t="s">
        <v>89</v>
      </c>
      <c r="B10" s="721"/>
      <c r="C10" s="721"/>
      <c r="D10" s="721"/>
      <c r="E10" s="721"/>
      <c r="F10" s="721"/>
      <c r="G10" s="721"/>
      <c r="H10" s="722"/>
      <c r="I10" s="723" t="s">
        <v>112</v>
      </c>
      <c r="J10" s="724"/>
      <c r="K10" s="724"/>
      <c r="L10" s="724"/>
      <c r="M10" s="724"/>
      <c r="N10" s="724"/>
      <c r="O10" s="724"/>
      <c r="P10" s="725"/>
      <c r="Q10" s="729" t="s">
        <v>113</v>
      </c>
      <c r="R10" s="721"/>
      <c r="S10" s="721"/>
      <c r="T10" s="721"/>
      <c r="U10" s="721"/>
      <c r="V10" s="721"/>
      <c r="W10" s="721"/>
      <c r="X10" s="721"/>
      <c r="Y10" s="721"/>
      <c r="Z10" s="730"/>
    </row>
    <row r="11" spans="1:41" ht="20.100000000000001" customHeight="1">
      <c r="A11" s="575"/>
      <c r="B11" s="576"/>
      <c r="C11" s="576"/>
      <c r="D11" s="576"/>
      <c r="E11" s="576"/>
      <c r="F11" s="576"/>
      <c r="G11" s="576"/>
      <c r="H11" s="577"/>
      <c r="I11" s="726" t="s">
        <v>111</v>
      </c>
      <c r="J11" s="727"/>
      <c r="K11" s="727"/>
      <c r="L11" s="727"/>
      <c r="M11" s="727"/>
      <c r="N11" s="727"/>
      <c r="O11" s="727"/>
      <c r="P11" s="728"/>
      <c r="Q11" s="597"/>
      <c r="R11" s="576"/>
      <c r="S11" s="576"/>
      <c r="T11" s="576"/>
      <c r="U11" s="576"/>
      <c r="V11" s="576"/>
      <c r="W11" s="576"/>
      <c r="X11" s="576"/>
      <c r="Y11" s="576"/>
      <c r="Z11" s="731"/>
      <c r="AB11" s="242" t="s">
        <v>704</v>
      </c>
      <c r="AN11" s="18"/>
    </row>
    <row r="12" spans="1:41" ht="20.100000000000001" customHeight="1">
      <c r="A12" s="698"/>
      <c r="B12" s="699"/>
      <c r="C12" s="699"/>
      <c r="D12" s="699"/>
      <c r="E12" s="699"/>
      <c r="F12" s="699"/>
      <c r="G12" s="699"/>
      <c r="H12" s="700"/>
      <c r="I12" s="668"/>
      <c r="J12" s="669"/>
      <c r="K12" s="43"/>
      <c r="L12" s="122" t="s">
        <v>226</v>
      </c>
      <c r="M12" s="43"/>
      <c r="N12" s="122" t="s">
        <v>682</v>
      </c>
      <c r="O12" s="43"/>
      <c r="P12" s="123" t="s">
        <v>216</v>
      </c>
      <c r="Q12" s="694"/>
      <c r="R12" s="695"/>
      <c r="S12" s="695"/>
      <c r="T12" s="695"/>
      <c r="U12" s="695"/>
      <c r="V12" s="695"/>
      <c r="W12" s="695"/>
      <c r="X12" s="695"/>
      <c r="Y12" s="695"/>
      <c r="Z12" s="696"/>
      <c r="AB12" s="242" t="str">
        <f>IF(K12="","",AD12&amp;TEXT((DATE(K12,M12,O12)),"yymmdd"))</f>
        <v/>
      </c>
      <c r="AC12" s="124"/>
      <c r="AD12" s="115" t="str">
        <f>IF(I12="","",VLOOKUP(I12,$AE$5:$AF$9,2,FALSE))</f>
        <v/>
      </c>
      <c r="AE12" s="124"/>
      <c r="AF12" s="124"/>
      <c r="AG12" s="124"/>
      <c r="AH12" s="124"/>
      <c r="AI12" s="124"/>
      <c r="AJ12" s="124"/>
      <c r="AK12" s="124"/>
      <c r="AL12" s="124"/>
      <c r="AN12" s="18"/>
      <c r="AO12" s="18"/>
    </row>
    <row r="13" spans="1:41" ht="20.100000000000001" customHeight="1">
      <c r="A13" s="701"/>
      <c r="B13" s="702"/>
      <c r="C13" s="702"/>
      <c r="D13" s="702"/>
      <c r="E13" s="702"/>
      <c r="F13" s="702"/>
      <c r="G13" s="702"/>
      <c r="H13" s="703"/>
      <c r="I13" s="670"/>
      <c r="J13" s="671"/>
      <c r="K13" s="44"/>
      <c r="L13" s="125" t="s">
        <v>226</v>
      </c>
      <c r="M13" s="44"/>
      <c r="N13" s="125" t="s">
        <v>682</v>
      </c>
      <c r="O13" s="44"/>
      <c r="P13" s="126" t="s">
        <v>216</v>
      </c>
      <c r="Q13" s="697"/>
      <c r="R13" s="557"/>
      <c r="S13" s="557"/>
      <c r="T13" s="557"/>
      <c r="U13" s="557"/>
      <c r="V13" s="557"/>
      <c r="W13" s="557"/>
      <c r="X13" s="557"/>
      <c r="Y13" s="557"/>
      <c r="Z13" s="558"/>
      <c r="AB13" s="242" t="str">
        <f t="shared" ref="AB13:AB23" si="0">IF(K13="","",AD13&amp;TEXT((DATE(K13,M13,O13)),"yymmdd"))</f>
        <v/>
      </c>
      <c r="AC13" s="124"/>
      <c r="AD13" s="115" t="str">
        <f t="shared" ref="AD13:AD23" si="1">IF(I13="","",VLOOKUP(I13,$AE$5:$AF$9,2,FALSE))</f>
        <v/>
      </c>
      <c r="AE13" s="124"/>
      <c r="AF13" s="124"/>
      <c r="AG13" s="124"/>
      <c r="AH13" s="124"/>
      <c r="AI13" s="124"/>
      <c r="AJ13" s="124"/>
      <c r="AK13" s="124"/>
      <c r="AL13" s="124"/>
      <c r="AN13" s="18"/>
      <c r="AO13" s="18"/>
    </row>
    <row r="14" spans="1:41" ht="20.100000000000001" customHeight="1">
      <c r="A14" s="698"/>
      <c r="B14" s="699"/>
      <c r="C14" s="699"/>
      <c r="D14" s="699"/>
      <c r="E14" s="699"/>
      <c r="F14" s="699"/>
      <c r="G14" s="699"/>
      <c r="H14" s="700"/>
      <c r="I14" s="668"/>
      <c r="J14" s="669"/>
      <c r="K14" s="43"/>
      <c r="L14" s="122" t="s">
        <v>226</v>
      </c>
      <c r="M14" s="43"/>
      <c r="N14" s="122" t="s">
        <v>682</v>
      </c>
      <c r="O14" s="43"/>
      <c r="P14" s="123" t="s">
        <v>216</v>
      </c>
      <c r="Q14" s="694"/>
      <c r="R14" s="695"/>
      <c r="S14" s="695"/>
      <c r="T14" s="695"/>
      <c r="U14" s="695"/>
      <c r="V14" s="695"/>
      <c r="W14" s="695"/>
      <c r="X14" s="695"/>
      <c r="Y14" s="695"/>
      <c r="Z14" s="696"/>
      <c r="AB14" s="242" t="str">
        <f t="shared" si="0"/>
        <v/>
      </c>
      <c r="AC14" s="127"/>
      <c r="AD14" s="115" t="str">
        <f t="shared" si="1"/>
        <v/>
      </c>
      <c r="AE14" s="127"/>
      <c r="AF14" s="127"/>
      <c r="AG14" s="127"/>
      <c r="AH14" s="127"/>
      <c r="AI14" s="127"/>
      <c r="AJ14" s="127"/>
      <c r="AK14" s="127"/>
      <c r="AL14" s="127"/>
      <c r="AN14" s="18"/>
      <c r="AO14" s="18"/>
    </row>
    <row r="15" spans="1:41" ht="20.100000000000001" customHeight="1">
      <c r="A15" s="701"/>
      <c r="B15" s="702"/>
      <c r="C15" s="702"/>
      <c r="D15" s="702"/>
      <c r="E15" s="702"/>
      <c r="F15" s="702"/>
      <c r="G15" s="702"/>
      <c r="H15" s="703"/>
      <c r="I15" s="670"/>
      <c r="J15" s="671"/>
      <c r="K15" s="44"/>
      <c r="L15" s="125" t="s">
        <v>226</v>
      </c>
      <c r="M15" s="44"/>
      <c r="N15" s="125" t="s">
        <v>682</v>
      </c>
      <c r="O15" s="44"/>
      <c r="P15" s="126" t="s">
        <v>216</v>
      </c>
      <c r="Q15" s="697"/>
      <c r="R15" s="557"/>
      <c r="S15" s="557"/>
      <c r="T15" s="557"/>
      <c r="U15" s="557"/>
      <c r="V15" s="557"/>
      <c r="W15" s="557"/>
      <c r="X15" s="557"/>
      <c r="Y15" s="557"/>
      <c r="Z15" s="558"/>
      <c r="AB15" s="242" t="str">
        <f t="shared" si="0"/>
        <v/>
      </c>
      <c r="AC15" s="127"/>
      <c r="AD15" s="115" t="str">
        <f t="shared" si="1"/>
        <v/>
      </c>
      <c r="AE15" s="127"/>
      <c r="AF15" s="127"/>
      <c r="AG15" s="127"/>
      <c r="AH15" s="127"/>
      <c r="AI15" s="127"/>
      <c r="AJ15" s="127"/>
      <c r="AK15" s="127"/>
      <c r="AL15" s="127"/>
      <c r="AN15" s="18"/>
      <c r="AO15" s="18"/>
    </row>
    <row r="16" spans="1:41" ht="20.100000000000001" customHeight="1">
      <c r="A16" s="698"/>
      <c r="B16" s="699"/>
      <c r="C16" s="699"/>
      <c r="D16" s="699"/>
      <c r="E16" s="699"/>
      <c r="F16" s="699"/>
      <c r="G16" s="699"/>
      <c r="H16" s="700"/>
      <c r="I16" s="668"/>
      <c r="J16" s="669"/>
      <c r="K16" s="43"/>
      <c r="L16" s="122" t="s">
        <v>680</v>
      </c>
      <c r="M16" s="43"/>
      <c r="N16" s="122" t="s">
        <v>682</v>
      </c>
      <c r="O16" s="43"/>
      <c r="P16" s="123" t="s">
        <v>681</v>
      </c>
      <c r="Q16" s="694"/>
      <c r="R16" s="695"/>
      <c r="S16" s="695"/>
      <c r="T16" s="695"/>
      <c r="U16" s="695"/>
      <c r="V16" s="695"/>
      <c r="W16" s="695"/>
      <c r="X16" s="695"/>
      <c r="Y16" s="695"/>
      <c r="Z16" s="696"/>
      <c r="AB16" s="242" t="str">
        <f t="shared" si="0"/>
        <v/>
      </c>
      <c r="AC16" s="127"/>
      <c r="AD16" s="115" t="str">
        <f t="shared" si="1"/>
        <v/>
      </c>
      <c r="AE16" s="127"/>
      <c r="AF16" s="127"/>
      <c r="AG16" s="127"/>
      <c r="AH16" s="127"/>
      <c r="AI16" s="127"/>
      <c r="AJ16" s="127"/>
      <c r="AK16" s="127"/>
      <c r="AL16" s="127"/>
      <c r="AN16" s="18"/>
      <c r="AO16" s="18"/>
    </row>
    <row r="17" spans="1:41" ht="20.100000000000001" customHeight="1">
      <c r="A17" s="701"/>
      <c r="B17" s="702"/>
      <c r="C17" s="702"/>
      <c r="D17" s="702"/>
      <c r="E17" s="702"/>
      <c r="F17" s="702"/>
      <c r="G17" s="702"/>
      <c r="H17" s="703"/>
      <c r="I17" s="670"/>
      <c r="J17" s="671"/>
      <c r="K17" s="44"/>
      <c r="L17" s="125" t="s">
        <v>680</v>
      </c>
      <c r="M17" s="44"/>
      <c r="N17" s="125" t="s">
        <v>682</v>
      </c>
      <c r="O17" s="44"/>
      <c r="P17" s="126" t="s">
        <v>681</v>
      </c>
      <c r="Q17" s="697"/>
      <c r="R17" s="557"/>
      <c r="S17" s="557"/>
      <c r="T17" s="557"/>
      <c r="U17" s="557"/>
      <c r="V17" s="557"/>
      <c r="W17" s="557"/>
      <c r="X17" s="557"/>
      <c r="Y17" s="557"/>
      <c r="Z17" s="558"/>
      <c r="AB17" s="242" t="str">
        <f t="shared" si="0"/>
        <v/>
      </c>
      <c r="AC17" s="127"/>
      <c r="AD17" s="115" t="str">
        <f t="shared" si="1"/>
        <v/>
      </c>
      <c r="AE17" s="127"/>
      <c r="AF17" s="127"/>
      <c r="AG17" s="127"/>
      <c r="AH17" s="127"/>
      <c r="AI17" s="127"/>
      <c r="AJ17" s="127"/>
      <c r="AK17" s="127"/>
      <c r="AL17" s="127"/>
      <c r="AN17" s="18"/>
      <c r="AO17" s="18"/>
    </row>
    <row r="18" spans="1:41" ht="20.100000000000001" customHeight="1">
      <c r="A18" s="698"/>
      <c r="B18" s="699"/>
      <c r="C18" s="699"/>
      <c r="D18" s="699"/>
      <c r="E18" s="699"/>
      <c r="F18" s="699"/>
      <c r="G18" s="699"/>
      <c r="H18" s="700"/>
      <c r="I18" s="668"/>
      <c r="J18" s="669"/>
      <c r="K18" s="43"/>
      <c r="L18" s="122" t="s">
        <v>680</v>
      </c>
      <c r="M18" s="43"/>
      <c r="N18" s="122" t="s">
        <v>682</v>
      </c>
      <c r="O18" s="43"/>
      <c r="P18" s="123" t="s">
        <v>681</v>
      </c>
      <c r="Q18" s="694"/>
      <c r="R18" s="695"/>
      <c r="S18" s="695"/>
      <c r="T18" s="695"/>
      <c r="U18" s="695"/>
      <c r="V18" s="695"/>
      <c r="W18" s="695"/>
      <c r="X18" s="695"/>
      <c r="Y18" s="695"/>
      <c r="Z18" s="696"/>
      <c r="AB18" s="242" t="str">
        <f t="shared" si="0"/>
        <v/>
      </c>
      <c r="AC18" s="127"/>
      <c r="AD18" s="115" t="str">
        <f t="shared" si="1"/>
        <v/>
      </c>
      <c r="AE18" s="127"/>
      <c r="AF18" s="127"/>
      <c r="AG18" s="127"/>
      <c r="AH18" s="127"/>
      <c r="AI18" s="127"/>
      <c r="AJ18" s="127"/>
      <c r="AK18" s="127"/>
      <c r="AL18" s="127"/>
      <c r="AN18" s="18"/>
      <c r="AO18" s="18"/>
    </row>
    <row r="19" spans="1:41" ht="20.100000000000001" customHeight="1">
      <c r="A19" s="701"/>
      <c r="B19" s="702"/>
      <c r="C19" s="702"/>
      <c r="D19" s="702"/>
      <c r="E19" s="702"/>
      <c r="F19" s="702"/>
      <c r="G19" s="702"/>
      <c r="H19" s="703"/>
      <c r="I19" s="670"/>
      <c r="J19" s="671"/>
      <c r="K19" s="44"/>
      <c r="L19" s="125" t="s">
        <v>680</v>
      </c>
      <c r="M19" s="44"/>
      <c r="N19" s="125" t="s">
        <v>682</v>
      </c>
      <c r="O19" s="44"/>
      <c r="P19" s="126" t="s">
        <v>681</v>
      </c>
      <c r="Q19" s="697"/>
      <c r="R19" s="557"/>
      <c r="S19" s="557"/>
      <c r="T19" s="557"/>
      <c r="U19" s="557"/>
      <c r="V19" s="557"/>
      <c r="W19" s="557"/>
      <c r="X19" s="557"/>
      <c r="Y19" s="557"/>
      <c r="Z19" s="558"/>
      <c r="AB19" s="242" t="str">
        <f t="shared" si="0"/>
        <v/>
      </c>
      <c r="AC19" s="127"/>
      <c r="AD19" s="115" t="str">
        <f t="shared" si="1"/>
        <v/>
      </c>
      <c r="AE19" s="127"/>
      <c r="AF19" s="127"/>
      <c r="AG19" s="127"/>
      <c r="AH19" s="127"/>
      <c r="AI19" s="127"/>
      <c r="AJ19" s="127"/>
      <c r="AK19" s="127"/>
      <c r="AL19" s="127"/>
      <c r="AN19" s="18"/>
      <c r="AO19" s="18"/>
    </row>
    <row r="20" spans="1:41" ht="20.100000000000001" customHeight="1">
      <c r="A20" s="698"/>
      <c r="B20" s="699"/>
      <c r="C20" s="699"/>
      <c r="D20" s="699"/>
      <c r="E20" s="699"/>
      <c r="F20" s="699"/>
      <c r="G20" s="699"/>
      <c r="H20" s="700"/>
      <c r="I20" s="668"/>
      <c r="J20" s="669"/>
      <c r="K20" s="43"/>
      <c r="L20" s="122" t="s">
        <v>680</v>
      </c>
      <c r="M20" s="43"/>
      <c r="N20" s="122" t="s">
        <v>682</v>
      </c>
      <c r="O20" s="43"/>
      <c r="P20" s="123" t="s">
        <v>681</v>
      </c>
      <c r="Q20" s="694"/>
      <c r="R20" s="695"/>
      <c r="S20" s="695"/>
      <c r="T20" s="695"/>
      <c r="U20" s="695"/>
      <c r="V20" s="695"/>
      <c r="W20" s="695"/>
      <c r="X20" s="695"/>
      <c r="Y20" s="695"/>
      <c r="Z20" s="696"/>
      <c r="AB20" s="242" t="str">
        <f t="shared" si="0"/>
        <v/>
      </c>
      <c r="AC20" s="127"/>
      <c r="AD20" s="115" t="str">
        <f t="shared" si="1"/>
        <v/>
      </c>
      <c r="AE20" s="127"/>
      <c r="AF20" s="127"/>
      <c r="AG20" s="127"/>
      <c r="AH20" s="127"/>
      <c r="AI20" s="127"/>
      <c r="AJ20" s="127"/>
      <c r="AK20" s="127"/>
      <c r="AL20" s="127"/>
      <c r="AN20" s="18"/>
      <c r="AO20" s="18"/>
    </row>
    <row r="21" spans="1:41" ht="20.100000000000001" customHeight="1">
      <c r="A21" s="701"/>
      <c r="B21" s="702"/>
      <c r="C21" s="702"/>
      <c r="D21" s="702"/>
      <c r="E21" s="702"/>
      <c r="F21" s="702"/>
      <c r="G21" s="702"/>
      <c r="H21" s="703"/>
      <c r="I21" s="670"/>
      <c r="J21" s="671"/>
      <c r="K21" s="44"/>
      <c r="L21" s="125" t="s">
        <v>680</v>
      </c>
      <c r="M21" s="44"/>
      <c r="N21" s="125" t="s">
        <v>682</v>
      </c>
      <c r="O21" s="44"/>
      <c r="P21" s="126" t="s">
        <v>681</v>
      </c>
      <c r="Q21" s="697"/>
      <c r="R21" s="557"/>
      <c r="S21" s="557"/>
      <c r="T21" s="557"/>
      <c r="U21" s="557"/>
      <c r="V21" s="557"/>
      <c r="W21" s="557"/>
      <c r="X21" s="557"/>
      <c r="Y21" s="557"/>
      <c r="Z21" s="558"/>
      <c r="AB21" s="242" t="str">
        <f t="shared" si="0"/>
        <v/>
      </c>
      <c r="AC21" s="127"/>
      <c r="AD21" s="115" t="str">
        <f t="shared" si="1"/>
        <v/>
      </c>
      <c r="AE21" s="127"/>
      <c r="AF21" s="127"/>
      <c r="AG21" s="127"/>
      <c r="AH21" s="127"/>
      <c r="AI21" s="127"/>
      <c r="AJ21" s="127"/>
      <c r="AK21" s="127"/>
      <c r="AL21" s="127"/>
      <c r="AN21" s="18"/>
      <c r="AO21" s="18"/>
    </row>
    <row r="22" spans="1:41" ht="20.100000000000001" customHeight="1">
      <c r="A22" s="698"/>
      <c r="B22" s="699"/>
      <c r="C22" s="699"/>
      <c r="D22" s="699"/>
      <c r="E22" s="699"/>
      <c r="F22" s="699"/>
      <c r="G22" s="699"/>
      <c r="H22" s="700"/>
      <c r="I22" s="668"/>
      <c r="J22" s="669"/>
      <c r="K22" s="43"/>
      <c r="L22" s="122" t="s">
        <v>680</v>
      </c>
      <c r="M22" s="43"/>
      <c r="N22" s="122" t="s">
        <v>682</v>
      </c>
      <c r="O22" s="43"/>
      <c r="P22" s="123" t="s">
        <v>681</v>
      </c>
      <c r="Q22" s="694"/>
      <c r="R22" s="695"/>
      <c r="S22" s="695"/>
      <c r="T22" s="695"/>
      <c r="U22" s="695"/>
      <c r="V22" s="695"/>
      <c r="W22" s="695"/>
      <c r="X22" s="695"/>
      <c r="Y22" s="695"/>
      <c r="Z22" s="696"/>
      <c r="AB22" s="242" t="str">
        <f t="shared" si="0"/>
        <v/>
      </c>
      <c r="AC22" s="127"/>
      <c r="AD22" s="115" t="str">
        <f t="shared" si="1"/>
        <v/>
      </c>
      <c r="AE22" s="127"/>
      <c r="AF22" s="127"/>
      <c r="AG22" s="127"/>
      <c r="AH22" s="127"/>
      <c r="AI22" s="127"/>
      <c r="AJ22" s="127"/>
      <c r="AK22" s="127"/>
      <c r="AL22" s="127"/>
      <c r="AN22" s="18"/>
      <c r="AO22" s="18"/>
    </row>
    <row r="23" spans="1:41" ht="20.100000000000001" customHeight="1">
      <c r="A23" s="701"/>
      <c r="B23" s="702"/>
      <c r="C23" s="702"/>
      <c r="D23" s="702"/>
      <c r="E23" s="702"/>
      <c r="F23" s="702"/>
      <c r="G23" s="702"/>
      <c r="H23" s="703"/>
      <c r="I23" s="670"/>
      <c r="J23" s="671"/>
      <c r="K23" s="44"/>
      <c r="L23" s="125" t="s">
        <v>680</v>
      </c>
      <c r="M23" s="44"/>
      <c r="N23" s="125" t="s">
        <v>682</v>
      </c>
      <c r="O23" s="44"/>
      <c r="P23" s="126" t="s">
        <v>681</v>
      </c>
      <c r="Q23" s="697"/>
      <c r="R23" s="557"/>
      <c r="S23" s="557"/>
      <c r="T23" s="557"/>
      <c r="U23" s="557"/>
      <c r="V23" s="557"/>
      <c r="W23" s="557"/>
      <c r="X23" s="557"/>
      <c r="Y23" s="557"/>
      <c r="Z23" s="558"/>
      <c r="AB23" s="242" t="str">
        <f t="shared" si="0"/>
        <v/>
      </c>
      <c r="AC23" s="127"/>
      <c r="AD23" s="115" t="str">
        <f t="shared" si="1"/>
        <v/>
      </c>
      <c r="AE23" s="127"/>
      <c r="AF23" s="127"/>
      <c r="AG23" s="127"/>
      <c r="AH23" s="127"/>
      <c r="AI23" s="127"/>
      <c r="AJ23" s="127"/>
      <c r="AK23" s="127"/>
      <c r="AL23" s="127"/>
      <c r="AO23" s="18"/>
    </row>
    <row r="24" spans="1:41" ht="8.25" customHeight="1">
      <c r="A24" s="128"/>
      <c r="B24" s="60"/>
      <c r="C24" s="60"/>
      <c r="D24" s="60"/>
      <c r="E24" s="60"/>
      <c r="F24" s="60"/>
      <c r="G24" s="60"/>
      <c r="H24" s="60"/>
      <c r="I24" s="60"/>
      <c r="J24" s="60"/>
      <c r="K24" s="60"/>
      <c r="L24" s="60"/>
      <c r="M24" s="60"/>
      <c r="N24" s="60"/>
      <c r="O24" s="60"/>
      <c r="P24" s="60"/>
      <c r="Q24" s="60"/>
      <c r="R24" s="60"/>
      <c r="S24" s="60"/>
      <c r="T24" s="60"/>
      <c r="U24" s="60"/>
      <c r="V24" s="60"/>
      <c r="W24" s="60"/>
      <c r="X24" s="60"/>
      <c r="Y24" s="60"/>
      <c r="Z24" s="62"/>
      <c r="AC24" s="39"/>
      <c r="AD24" s="39"/>
      <c r="AE24" s="39"/>
      <c r="AF24" s="39"/>
      <c r="AG24" s="39"/>
      <c r="AH24" s="39"/>
      <c r="AI24" s="39"/>
      <c r="AJ24" s="39"/>
    </row>
    <row r="25" spans="1:41" ht="15" customHeight="1">
      <c r="A25" s="475" t="s">
        <v>4</v>
      </c>
      <c r="B25" s="476"/>
      <c r="C25" s="22" t="s">
        <v>699</v>
      </c>
      <c r="D25" s="4"/>
      <c r="E25" s="4"/>
      <c r="F25" s="4"/>
      <c r="G25" s="4"/>
      <c r="H25" s="4"/>
      <c r="I25" s="4"/>
      <c r="J25" s="4"/>
      <c r="K25" s="4"/>
      <c r="L25" s="4"/>
      <c r="M25" s="4"/>
      <c r="N25" s="4"/>
      <c r="O25" s="4"/>
      <c r="P25" s="4"/>
      <c r="Q25" s="4"/>
      <c r="R25" s="4"/>
      <c r="S25" s="4"/>
      <c r="T25" s="4"/>
      <c r="U25" s="4"/>
      <c r="V25" s="4"/>
      <c r="W25" s="4"/>
      <c r="X25" s="4"/>
      <c r="Y25" s="4"/>
      <c r="Z25" s="55"/>
      <c r="AC25" s="39"/>
      <c r="AD25" s="39"/>
      <c r="AE25" s="39"/>
      <c r="AF25" s="39"/>
      <c r="AG25" s="39"/>
      <c r="AH25" s="39"/>
      <c r="AI25" s="39"/>
      <c r="AJ25" s="39"/>
    </row>
    <row r="26" spans="1:41" ht="3" customHeight="1">
      <c r="A26" s="70"/>
      <c r="B26" s="71"/>
      <c r="C26" s="22"/>
      <c r="D26" s="4"/>
      <c r="E26" s="4"/>
      <c r="F26" s="4"/>
      <c r="G26" s="4"/>
      <c r="H26" s="4"/>
      <c r="I26" s="4"/>
      <c r="J26" s="4"/>
      <c r="K26" s="4"/>
      <c r="L26" s="4"/>
      <c r="M26" s="4"/>
      <c r="N26" s="4"/>
      <c r="O26" s="4"/>
      <c r="P26" s="4"/>
      <c r="Q26" s="4"/>
      <c r="R26" s="4"/>
      <c r="S26" s="4"/>
      <c r="T26" s="4"/>
      <c r="U26" s="4"/>
      <c r="V26" s="4"/>
      <c r="W26" s="4"/>
      <c r="X26" s="4"/>
      <c r="Y26" s="4"/>
      <c r="Z26" s="55"/>
      <c r="AC26" s="39"/>
      <c r="AD26" s="39"/>
      <c r="AE26" s="39"/>
      <c r="AF26" s="39"/>
      <c r="AG26" s="39"/>
      <c r="AH26" s="39"/>
      <c r="AI26" s="39"/>
      <c r="AJ26" s="39"/>
    </row>
    <row r="27" spans="1:41" ht="15" customHeight="1">
      <c r="A27" s="58"/>
      <c r="B27" s="4"/>
      <c r="C27" s="22" t="s">
        <v>698</v>
      </c>
      <c r="D27" s="4"/>
      <c r="E27" s="4"/>
      <c r="F27" s="4"/>
      <c r="G27" s="4"/>
      <c r="H27" s="4"/>
      <c r="I27" s="4"/>
      <c r="J27" s="4"/>
      <c r="K27" s="4"/>
      <c r="L27" s="4"/>
      <c r="M27" s="4"/>
      <c r="N27" s="4"/>
      <c r="O27" s="4"/>
      <c r="P27" s="4"/>
      <c r="Q27" s="4"/>
      <c r="R27" s="4"/>
      <c r="S27" s="4"/>
      <c r="T27" s="4"/>
      <c r="U27" s="4"/>
      <c r="V27" s="4"/>
      <c r="W27" s="4"/>
      <c r="X27" s="4"/>
      <c r="Y27" s="4"/>
      <c r="Z27" s="55"/>
      <c r="AC27" s="39"/>
      <c r="AD27" s="39"/>
      <c r="AE27" s="39"/>
      <c r="AF27" s="39"/>
      <c r="AG27" s="39"/>
      <c r="AH27" s="39"/>
      <c r="AI27" s="39"/>
      <c r="AJ27" s="39"/>
    </row>
    <row r="28" spans="1:41" ht="15" customHeight="1">
      <c r="A28" s="58"/>
      <c r="B28" s="4"/>
      <c r="C28" s="22" t="s">
        <v>700</v>
      </c>
      <c r="D28" s="4"/>
      <c r="E28" s="4"/>
      <c r="F28" s="4"/>
      <c r="G28" s="4"/>
      <c r="H28" s="4"/>
      <c r="I28" s="4"/>
      <c r="J28" s="4"/>
      <c r="K28" s="4"/>
      <c r="L28" s="4"/>
      <c r="M28" s="4"/>
      <c r="N28" s="4"/>
      <c r="O28" s="4"/>
      <c r="P28" s="4"/>
      <c r="Q28" s="4"/>
      <c r="R28" s="4"/>
      <c r="S28" s="4"/>
      <c r="T28" s="4"/>
      <c r="U28" s="4"/>
      <c r="V28" s="4"/>
      <c r="W28" s="4"/>
      <c r="X28" s="4"/>
      <c r="Y28" s="4"/>
      <c r="Z28" s="55"/>
      <c r="AC28" s="39"/>
      <c r="AD28" s="39"/>
      <c r="AE28" s="39"/>
      <c r="AF28" s="39"/>
      <c r="AG28" s="39"/>
      <c r="AH28" s="39"/>
      <c r="AI28" s="39"/>
      <c r="AJ28" s="39"/>
    </row>
    <row r="29" spans="1:41" ht="8.25" customHeight="1" thickBot="1">
      <c r="A29" s="63"/>
      <c r="B29" s="64"/>
      <c r="C29" s="64"/>
      <c r="D29" s="64"/>
      <c r="E29" s="64"/>
      <c r="F29" s="64"/>
      <c r="G29" s="64"/>
      <c r="H29" s="64"/>
      <c r="I29" s="64"/>
      <c r="J29" s="64"/>
      <c r="K29" s="64"/>
      <c r="L29" s="64"/>
      <c r="M29" s="64"/>
      <c r="N29" s="64"/>
      <c r="O29" s="64"/>
      <c r="P29" s="64"/>
      <c r="Q29" s="64"/>
      <c r="R29" s="64"/>
      <c r="S29" s="64"/>
      <c r="T29" s="64"/>
      <c r="U29" s="64"/>
      <c r="V29" s="64"/>
      <c r="W29" s="64"/>
      <c r="X29" s="64"/>
      <c r="Y29" s="64"/>
      <c r="Z29" s="65"/>
      <c r="AC29" s="39"/>
      <c r="AD29" s="39"/>
      <c r="AE29" s="39"/>
      <c r="AF29" s="39"/>
      <c r="AG29" s="39"/>
      <c r="AH29" s="39"/>
      <c r="AI29" s="39"/>
      <c r="AJ29" s="39"/>
    </row>
    <row r="30" spans="1:41">
      <c r="A30" s="684" t="s">
        <v>874</v>
      </c>
      <c r="B30" s="707"/>
      <c r="C30" s="707"/>
      <c r="D30" s="707"/>
      <c r="E30" s="707"/>
      <c r="F30" s="707"/>
      <c r="G30" s="707"/>
      <c r="H30" s="707"/>
      <c r="I30" s="707"/>
      <c r="J30" s="707"/>
      <c r="K30" s="707"/>
      <c r="L30" s="707"/>
      <c r="M30" s="707"/>
      <c r="N30" s="707"/>
      <c r="O30" s="707"/>
      <c r="P30" s="707"/>
      <c r="Q30" s="707"/>
      <c r="R30" s="707"/>
      <c r="S30" s="707"/>
      <c r="T30" s="707"/>
      <c r="U30" s="707"/>
      <c r="V30" s="707"/>
      <c r="W30" s="707"/>
      <c r="X30" s="707"/>
      <c r="Y30" s="707"/>
      <c r="Z30" s="708"/>
      <c r="AC30" s="39"/>
      <c r="AD30" s="39"/>
      <c r="AE30" s="39"/>
      <c r="AF30" s="39"/>
      <c r="AG30" s="39"/>
      <c r="AH30" s="39"/>
      <c r="AI30" s="39"/>
      <c r="AJ30" s="39"/>
    </row>
    <row r="31" spans="1:41">
      <c r="A31" s="709"/>
      <c r="B31" s="710"/>
      <c r="C31" s="710"/>
      <c r="D31" s="710"/>
      <c r="E31" s="710"/>
      <c r="F31" s="710"/>
      <c r="G31" s="710"/>
      <c r="H31" s="710"/>
      <c r="I31" s="710"/>
      <c r="J31" s="710"/>
      <c r="K31" s="710"/>
      <c r="L31" s="710"/>
      <c r="M31" s="710"/>
      <c r="N31" s="710"/>
      <c r="O31" s="710"/>
      <c r="P31" s="710"/>
      <c r="Q31" s="710"/>
      <c r="R31" s="710"/>
      <c r="S31" s="710"/>
      <c r="T31" s="710"/>
      <c r="U31" s="710"/>
      <c r="V31" s="710"/>
      <c r="W31" s="710"/>
      <c r="X31" s="710"/>
      <c r="Y31" s="710"/>
      <c r="Z31" s="711"/>
      <c r="AC31" s="39"/>
      <c r="AD31" s="39"/>
      <c r="AE31" s="39"/>
      <c r="AF31" s="39"/>
      <c r="AG31" s="39"/>
      <c r="AH31" s="39"/>
      <c r="AI31" s="39"/>
      <c r="AJ31" s="39"/>
    </row>
    <row r="32" spans="1:41" ht="21" customHeight="1">
      <c r="A32" s="706" t="s">
        <v>114</v>
      </c>
      <c r="B32" s="491"/>
      <c r="C32" s="491"/>
      <c r="D32" s="491"/>
      <c r="E32" s="491"/>
      <c r="F32" s="491"/>
      <c r="G32" s="491"/>
      <c r="H32" s="491"/>
      <c r="I32" s="500"/>
      <c r="J32" s="715"/>
      <c r="K32" s="712"/>
      <c r="L32" s="712"/>
      <c r="M32" s="40" t="s">
        <v>226</v>
      </c>
      <c r="N32" s="77"/>
      <c r="O32" s="40" t="s">
        <v>225</v>
      </c>
      <c r="P32" s="77"/>
      <c r="Q32" s="40" t="s">
        <v>224</v>
      </c>
      <c r="R32" s="73" t="s">
        <v>7</v>
      </c>
      <c r="S32" s="712"/>
      <c r="T32" s="712"/>
      <c r="U32" s="712"/>
      <c r="V32" s="40" t="s">
        <v>226</v>
      </c>
      <c r="W32" s="77"/>
      <c r="X32" s="40" t="s">
        <v>225</v>
      </c>
      <c r="Y32" s="77"/>
      <c r="Z32" s="129" t="s">
        <v>224</v>
      </c>
      <c r="AB32" s="246"/>
      <c r="AC32" s="39"/>
      <c r="AD32" s="39"/>
      <c r="AE32" s="39"/>
      <c r="AF32" s="39"/>
      <c r="AG32" s="39"/>
      <c r="AH32" s="39"/>
      <c r="AI32" s="39"/>
      <c r="AJ32" s="39"/>
    </row>
    <row r="33" spans="1:36" ht="21" customHeight="1">
      <c r="A33" s="706" t="s">
        <v>115</v>
      </c>
      <c r="B33" s="491"/>
      <c r="C33" s="491"/>
      <c r="D33" s="491"/>
      <c r="E33" s="491"/>
      <c r="F33" s="491"/>
      <c r="G33" s="491"/>
      <c r="H33" s="491"/>
      <c r="I33" s="500"/>
      <c r="J33" s="704"/>
      <c r="K33" s="705"/>
      <c r="L33" s="705"/>
      <c r="M33" s="705"/>
      <c r="N33" s="705"/>
      <c r="O33" s="705"/>
      <c r="P33" s="705"/>
      <c r="Q33" s="705"/>
      <c r="R33" s="705"/>
      <c r="S33" s="705"/>
      <c r="T33" s="705"/>
      <c r="U33" s="705"/>
      <c r="V33" s="705"/>
      <c r="W33" s="38" t="s">
        <v>5</v>
      </c>
      <c r="X33" s="74"/>
      <c r="Y33" s="713" t="s">
        <v>573</v>
      </c>
      <c r="Z33" s="714"/>
      <c r="AC33" s="39"/>
      <c r="AD33" s="39"/>
      <c r="AE33" s="39"/>
      <c r="AF33" s="39"/>
      <c r="AG33" s="39"/>
      <c r="AH33" s="39"/>
      <c r="AI33" s="39"/>
      <c r="AJ33" s="39"/>
    </row>
    <row r="34" spans="1:36" ht="21" customHeight="1">
      <c r="A34" s="706" t="s">
        <v>6</v>
      </c>
      <c r="B34" s="491"/>
      <c r="C34" s="491"/>
      <c r="D34" s="491"/>
      <c r="E34" s="491"/>
      <c r="F34" s="491"/>
      <c r="G34" s="491"/>
      <c r="H34" s="491"/>
      <c r="I34" s="500"/>
      <c r="J34" s="704"/>
      <c r="K34" s="705"/>
      <c r="L34" s="705"/>
      <c r="M34" s="705"/>
      <c r="N34" s="705"/>
      <c r="O34" s="705"/>
      <c r="P34" s="705"/>
      <c r="Q34" s="705"/>
      <c r="R34" s="705"/>
      <c r="S34" s="705"/>
      <c r="T34" s="705"/>
      <c r="U34" s="705"/>
      <c r="V34" s="705"/>
      <c r="W34" s="38" t="s">
        <v>5</v>
      </c>
      <c r="X34" s="73"/>
      <c r="Y34" s="713" t="s">
        <v>573</v>
      </c>
      <c r="Z34" s="714"/>
      <c r="AC34" s="39"/>
      <c r="AD34" s="39"/>
      <c r="AE34" s="39"/>
      <c r="AF34" s="39"/>
      <c r="AG34" s="39"/>
      <c r="AH34" s="39"/>
      <c r="AI34" s="39"/>
      <c r="AJ34" s="39"/>
    </row>
    <row r="35" spans="1:36" ht="7.5" customHeight="1">
      <c r="A35" s="128"/>
      <c r="B35" s="130"/>
      <c r="C35" s="72"/>
      <c r="D35" s="130"/>
      <c r="E35" s="130"/>
      <c r="F35" s="130"/>
      <c r="G35" s="130"/>
      <c r="H35" s="130"/>
      <c r="I35" s="130"/>
      <c r="J35" s="130"/>
      <c r="K35" s="130"/>
      <c r="L35" s="130"/>
      <c r="M35" s="130"/>
      <c r="N35" s="130"/>
      <c r="O35" s="130"/>
      <c r="P35" s="130"/>
      <c r="Q35" s="130"/>
      <c r="R35" s="130"/>
      <c r="S35" s="130"/>
      <c r="T35" s="130"/>
      <c r="U35" s="130"/>
      <c r="V35" s="130"/>
      <c r="W35" s="130"/>
      <c r="X35" s="130"/>
      <c r="Y35" s="130"/>
      <c r="Z35" s="131"/>
    </row>
    <row r="36" spans="1:36" ht="14.1" customHeight="1">
      <c r="A36" s="58"/>
      <c r="B36" s="53" t="s">
        <v>701</v>
      </c>
      <c r="C36" s="17"/>
      <c r="D36" s="17"/>
      <c r="E36" s="17"/>
      <c r="F36" s="17"/>
      <c r="G36" s="17"/>
      <c r="H36" s="17"/>
      <c r="I36" s="17"/>
      <c r="J36" s="17"/>
      <c r="K36" s="17"/>
      <c r="L36" s="4"/>
      <c r="M36" s="4"/>
      <c r="N36" s="4"/>
      <c r="O36" s="4"/>
      <c r="P36" s="4"/>
      <c r="Q36" s="4"/>
      <c r="R36" s="4"/>
      <c r="S36" s="4"/>
      <c r="T36" s="4"/>
      <c r="U36" s="4"/>
      <c r="V36" s="4"/>
      <c r="W36" s="4"/>
      <c r="X36" s="4"/>
      <c r="Y36" s="4"/>
      <c r="Z36" s="55"/>
      <c r="AA36" s="4"/>
    </row>
    <row r="37" spans="1:36" ht="14.1" customHeight="1">
      <c r="A37" s="132"/>
      <c r="B37" s="53" t="s">
        <v>702</v>
      </c>
      <c r="C37" s="17"/>
      <c r="D37" s="17"/>
      <c r="E37" s="17"/>
      <c r="F37" s="17"/>
      <c r="G37" s="17"/>
      <c r="H37" s="17"/>
      <c r="I37" s="17"/>
      <c r="J37" s="17"/>
      <c r="K37" s="17"/>
      <c r="L37" s="4"/>
      <c r="M37" s="4"/>
      <c r="N37" s="4"/>
      <c r="O37" s="4"/>
      <c r="P37" s="4"/>
      <c r="Q37" s="4"/>
      <c r="R37" s="4"/>
      <c r="S37" s="4"/>
      <c r="T37" s="4"/>
      <c r="U37" s="4"/>
      <c r="V37" s="4"/>
      <c r="W37" s="4"/>
      <c r="X37" s="4"/>
      <c r="Y37" s="4"/>
      <c r="Z37" s="55"/>
      <c r="AA37" s="4"/>
    </row>
    <row r="38" spans="1:36" ht="6" customHeight="1" thickBot="1">
      <c r="A38" s="133"/>
      <c r="B38" s="134"/>
      <c r="C38" s="64"/>
      <c r="D38" s="134"/>
      <c r="E38" s="134"/>
      <c r="F38" s="134"/>
      <c r="G38" s="134"/>
      <c r="H38" s="134"/>
      <c r="I38" s="134"/>
      <c r="J38" s="134"/>
      <c r="K38" s="134"/>
      <c r="L38" s="134"/>
      <c r="M38" s="134"/>
      <c r="N38" s="134"/>
      <c r="O38" s="134"/>
      <c r="P38" s="134"/>
      <c r="Q38" s="134"/>
      <c r="R38" s="134"/>
      <c r="S38" s="134"/>
      <c r="T38" s="134"/>
      <c r="U38" s="134"/>
      <c r="V38" s="134"/>
      <c r="W38" s="134"/>
      <c r="X38" s="134"/>
      <c r="Y38" s="134"/>
      <c r="Z38" s="135"/>
    </row>
    <row r="39" spans="1:36">
      <c r="A39" s="684" t="s">
        <v>875</v>
      </c>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6"/>
    </row>
    <row r="40" spans="1:36">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9"/>
    </row>
    <row r="41" spans="1:36" ht="11.25" customHeight="1">
      <c r="A41" s="484" t="s">
        <v>8</v>
      </c>
      <c r="B41" s="675"/>
      <c r="C41" s="675"/>
      <c r="D41" s="675"/>
      <c r="E41" s="675"/>
      <c r="F41" s="675"/>
      <c r="G41" s="675"/>
      <c r="H41" s="675"/>
      <c r="I41" s="486" t="s">
        <v>644</v>
      </c>
      <c r="J41" s="675"/>
      <c r="K41" s="675"/>
      <c r="L41" s="675"/>
      <c r="M41" s="486" t="s">
        <v>8</v>
      </c>
      <c r="N41" s="675"/>
      <c r="O41" s="675"/>
      <c r="P41" s="675"/>
      <c r="Q41" s="675"/>
      <c r="R41" s="675"/>
      <c r="S41" s="675"/>
      <c r="T41" s="675"/>
      <c r="U41" s="675"/>
      <c r="V41" s="680"/>
      <c r="W41" s="486" t="s">
        <v>644</v>
      </c>
      <c r="X41" s="675"/>
      <c r="Y41" s="675"/>
      <c r="Z41" s="676"/>
    </row>
    <row r="42" spans="1:36" ht="11.25" customHeight="1">
      <c r="A42" s="690"/>
      <c r="B42" s="678"/>
      <c r="C42" s="678"/>
      <c r="D42" s="678"/>
      <c r="E42" s="678"/>
      <c r="F42" s="678"/>
      <c r="G42" s="678"/>
      <c r="H42" s="678"/>
      <c r="I42" s="677"/>
      <c r="J42" s="678"/>
      <c r="K42" s="678"/>
      <c r="L42" s="678"/>
      <c r="M42" s="677"/>
      <c r="N42" s="678"/>
      <c r="O42" s="678"/>
      <c r="P42" s="678"/>
      <c r="Q42" s="678"/>
      <c r="R42" s="678"/>
      <c r="S42" s="678"/>
      <c r="T42" s="678"/>
      <c r="U42" s="678"/>
      <c r="V42" s="681"/>
      <c r="W42" s="677"/>
      <c r="X42" s="678"/>
      <c r="Y42" s="678"/>
      <c r="Z42" s="679"/>
      <c r="AB42" s="243" t="s">
        <v>704</v>
      </c>
    </row>
    <row r="43" spans="1:36" ht="20.100000000000001" customHeight="1">
      <c r="A43" s="691" t="s">
        <v>647</v>
      </c>
      <c r="B43" s="673"/>
      <c r="C43" s="673"/>
      <c r="D43" s="673"/>
      <c r="E43" s="673"/>
      <c r="F43" s="673"/>
      <c r="G43" s="673"/>
      <c r="H43" s="673"/>
      <c r="I43" s="692"/>
      <c r="J43" s="682"/>
      <c r="K43" s="682"/>
      <c r="L43" s="693"/>
      <c r="M43" s="672" t="s">
        <v>649</v>
      </c>
      <c r="N43" s="673"/>
      <c r="O43" s="673"/>
      <c r="P43" s="673"/>
      <c r="Q43" s="673"/>
      <c r="R43" s="673"/>
      <c r="S43" s="673"/>
      <c r="T43" s="673"/>
      <c r="U43" s="673"/>
      <c r="V43" s="674"/>
      <c r="W43" s="682"/>
      <c r="X43" s="682"/>
      <c r="Y43" s="682"/>
      <c r="Z43" s="683"/>
      <c r="AB43" s="242" t="str">
        <f>IF(I43="該当あり","yes","no")</f>
        <v>no</v>
      </c>
      <c r="AE43" s="2" t="s">
        <v>645</v>
      </c>
    </row>
    <row r="44" spans="1:36" ht="20.100000000000001" customHeight="1">
      <c r="A44" s="691" t="s">
        <v>648</v>
      </c>
      <c r="B44" s="673"/>
      <c r="C44" s="673"/>
      <c r="D44" s="673"/>
      <c r="E44" s="673"/>
      <c r="F44" s="673"/>
      <c r="G44" s="673"/>
      <c r="H44" s="673"/>
      <c r="I44" s="692"/>
      <c r="J44" s="682"/>
      <c r="K44" s="682"/>
      <c r="L44" s="693"/>
      <c r="M44" s="672" t="s">
        <v>65</v>
      </c>
      <c r="N44" s="673"/>
      <c r="O44" s="673"/>
      <c r="P44" s="673"/>
      <c r="Q44" s="673"/>
      <c r="R44" s="673"/>
      <c r="S44" s="673"/>
      <c r="T44" s="673"/>
      <c r="U44" s="673"/>
      <c r="V44" s="674"/>
      <c r="W44" s="682"/>
      <c r="X44" s="682"/>
      <c r="Y44" s="682"/>
      <c r="Z44" s="683"/>
      <c r="AB44" s="242" t="str">
        <f>IF(I44="該当あり","yes","no")</f>
        <v>no</v>
      </c>
      <c r="AE44" s="2" t="s">
        <v>646</v>
      </c>
    </row>
    <row r="45" spans="1:36" ht="6.75" customHeight="1">
      <c r="A45" s="128"/>
      <c r="B45" s="130"/>
      <c r="C45" s="72"/>
      <c r="D45" s="130"/>
      <c r="E45" s="130"/>
      <c r="F45" s="130"/>
      <c r="G45" s="130"/>
      <c r="H45" s="130"/>
      <c r="I45" s="130"/>
      <c r="J45" s="130"/>
      <c r="K45" s="130"/>
      <c r="L45" s="130"/>
      <c r="M45" s="136"/>
      <c r="N45" s="136"/>
      <c r="O45" s="136"/>
      <c r="P45" s="136"/>
      <c r="Q45" s="136"/>
      <c r="R45" s="136"/>
      <c r="S45" s="136"/>
      <c r="T45" s="136"/>
      <c r="U45" s="136"/>
      <c r="V45" s="136"/>
      <c r="W45" s="136"/>
      <c r="X45" s="136"/>
      <c r="Y45" s="136"/>
      <c r="Z45" s="137"/>
      <c r="AB45" s="242" t="str">
        <f>IF(W43="該当あり","yes","no")</f>
        <v>no</v>
      </c>
    </row>
    <row r="46" spans="1:36" s="2" customFormat="1" ht="18" customHeight="1">
      <c r="A46" s="58"/>
      <c r="B46" s="22" t="s">
        <v>787</v>
      </c>
      <c r="C46" s="138"/>
      <c r="D46" s="136"/>
      <c r="E46" s="136"/>
      <c r="F46" s="136"/>
      <c r="G46" s="136"/>
      <c r="H46" s="136"/>
      <c r="I46" s="136"/>
      <c r="J46" s="136"/>
      <c r="K46" s="136"/>
      <c r="L46" s="136"/>
      <c r="M46" s="136"/>
      <c r="N46" s="136"/>
      <c r="O46" s="136"/>
      <c r="P46" s="136"/>
      <c r="Q46" s="136"/>
      <c r="R46" s="136"/>
      <c r="S46" s="136"/>
      <c r="T46" s="136"/>
      <c r="U46" s="136"/>
      <c r="V46" s="136"/>
      <c r="W46" s="136"/>
      <c r="X46" s="136"/>
      <c r="Y46" s="136"/>
      <c r="Z46" s="55"/>
      <c r="AA46" s="4"/>
      <c r="AB46" s="242" t="str">
        <f>IF(W44="該当あり","yes","no")</f>
        <v>no</v>
      </c>
    </row>
    <row r="47" spans="1:36" s="2" customFormat="1" ht="14.1" customHeight="1">
      <c r="A47" s="58"/>
      <c r="B47" s="22" t="s">
        <v>782</v>
      </c>
      <c r="C47" s="139"/>
      <c r="D47" s="140"/>
      <c r="E47" s="140"/>
      <c r="F47" s="140"/>
      <c r="G47" s="140"/>
      <c r="H47" s="140"/>
      <c r="I47" s="140"/>
      <c r="J47" s="140"/>
      <c r="K47" s="140"/>
      <c r="L47" s="140"/>
      <c r="M47" s="140"/>
      <c r="N47" s="140"/>
      <c r="O47" s="140"/>
      <c r="P47" s="140"/>
      <c r="Q47" s="140"/>
      <c r="R47" s="140"/>
      <c r="S47" s="140"/>
      <c r="T47" s="140"/>
      <c r="U47" s="140"/>
      <c r="V47" s="140"/>
      <c r="W47" s="140"/>
      <c r="X47" s="140"/>
      <c r="Y47" s="140"/>
      <c r="Z47" s="55"/>
      <c r="AA47" s="4"/>
      <c r="AB47" s="243"/>
    </row>
    <row r="48" spans="1:36" s="2" customFormat="1" ht="17.100000000000001" customHeight="1">
      <c r="A48" s="58"/>
      <c r="B48" s="22" t="s">
        <v>786</v>
      </c>
      <c r="C48" s="139"/>
      <c r="D48" s="140"/>
      <c r="E48" s="140"/>
      <c r="F48" s="140"/>
      <c r="G48" s="140"/>
      <c r="H48" s="140"/>
      <c r="I48" s="140"/>
      <c r="J48" s="140"/>
      <c r="K48" s="140"/>
      <c r="L48" s="140"/>
      <c r="M48" s="140"/>
      <c r="N48" s="140"/>
      <c r="O48" s="140"/>
      <c r="P48" s="140"/>
      <c r="Q48" s="140"/>
      <c r="R48" s="140"/>
      <c r="S48" s="140"/>
      <c r="T48" s="140"/>
      <c r="U48" s="140"/>
      <c r="V48" s="140"/>
      <c r="W48" s="140"/>
      <c r="X48" s="140"/>
      <c r="Y48" s="140"/>
      <c r="Z48" s="55"/>
      <c r="AA48" s="4"/>
      <c r="AB48" s="243"/>
    </row>
    <row r="49" spans="1:26" ht="6" customHeight="1" thickBot="1">
      <c r="A49" s="133"/>
      <c r="B49" s="134"/>
      <c r="C49" s="64"/>
      <c r="D49" s="134"/>
      <c r="E49" s="134"/>
      <c r="F49" s="134"/>
      <c r="G49" s="134"/>
      <c r="H49" s="134"/>
      <c r="I49" s="134"/>
      <c r="J49" s="134"/>
      <c r="K49" s="134"/>
      <c r="L49" s="134"/>
      <c r="M49" s="134"/>
      <c r="N49" s="134"/>
      <c r="O49" s="134"/>
      <c r="P49" s="134"/>
      <c r="Q49" s="134"/>
      <c r="R49" s="134"/>
      <c r="S49" s="134"/>
      <c r="T49" s="134"/>
      <c r="U49" s="134"/>
      <c r="V49" s="134"/>
      <c r="W49" s="134"/>
      <c r="X49" s="134"/>
      <c r="Y49" s="134"/>
      <c r="Z49" s="135"/>
    </row>
  </sheetData>
  <sheetProtection selectLockedCells="1"/>
  <mergeCells count="61">
    <mergeCell ref="B5:D6"/>
    <mergeCell ref="Q12:Z13"/>
    <mergeCell ref="Q14:Z15"/>
    <mergeCell ref="Q16:Z17"/>
    <mergeCell ref="A2:Z3"/>
    <mergeCell ref="A8:Z9"/>
    <mergeCell ref="A10:H11"/>
    <mergeCell ref="I10:P10"/>
    <mergeCell ref="I11:P11"/>
    <mergeCell ref="Q10:Z11"/>
    <mergeCell ref="L5:M6"/>
    <mergeCell ref="F5:G6"/>
    <mergeCell ref="H5:H6"/>
    <mergeCell ref="I5:J6"/>
    <mergeCell ref="K5:K6"/>
    <mergeCell ref="N5:N6"/>
    <mergeCell ref="I44:L44"/>
    <mergeCell ref="A44:H44"/>
    <mergeCell ref="A12:H13"/>
    <mergeCell ref="A14:H15"/>
    <mergeCell ref="A16:H17"/>
    <mergeCell ref="J34:V34"/>
    <mergeCell ref="A33:I33"/>
    <mergeCell ref="A25:B25"/>
    <mergeCell ref="J33:V33"/>
    <mergeCell ref="A34:I34"/>
    <mergeCell ref="A32:I32"/>
    <mergeCell ref="A30:Z31"/>
    <mergeCell ref="S32:U32"/>
    <mergeCell ref="Y33:Z33"/>
    <mergeCell ref="Y34:Z34"/>
    <mergeCell ref="J32:L32"/>
    <mergeCell ref="Q20:Z21"/>
    <mergeCell ref="A18:H19"/>
    <mergeCell ref="A20:H21"/>
    <mergeCell ref="A22:H23"/>
    <mergeCell ref="Q18:Z19"/>
    <mergeCell ref="Q22:Z23"/>
    <mergeCell ref="I19:J19"/>
    <mergeCell ref="I20:J20"/>
    <mergeCell ref="I21:J21"/>
    <mergeCell ref="I22:J22"/>
    <mergeCell ref="A39:Z40"/>
    <mergeCell ref="A41:H42"/>
    <mergeCell ref="A43:H43"/>
    <mergeCell ref="I41:L42"/>
    <mergeCell ref="I43:L43"/>
    <mergeCell ref="M44:V44"/>
    <mergeCell ref="W41:Z42"/>
    <mergeCell ref="M41:V42"/>
    <mergeCell ref="W43:Z43"/>
    <mergeCell ref="M43:V43"/>
    <mergeCell ref="W44:Z44"/>
    <mergeCell ref="I12:J12"/>
    <mergeCell ref="I13:J13"/>
    <mergeCell ref="I23:J23"/>
    <mergeCell ref="I14:J14"/>
    <mergeCell ref="I15:J15"/>
    <mergeCell ref="I16:J16"/>
    <mergeCell ref="I17:J17"/>
    <mergeCell ref="I18:J18"/>
  </mergeCells>
  <phoneticPr fontId="2"/>
  <conditionalFormatting sqref="Z32 X32">
    <cfRule type="expression" dxfId="274" priority="69" stopIfTrue="1">
      <formula>#REF!="TRUE"</formula>
    </cfRule>
  </conditionalFormatting>
  <conditionalFormatting sqref="M32 O32 Q32">
    <cfRule type="expression" dxfId="273" priority="71" stopIfTrue="1">
      <formula>#REF!="TRUE"</formula>
    </cfRule>
  </conditionalFormatting>
  <conditionalFormatting sqref="A39">
    <cfRule type="expression" dxfId="272" priority="73" stopIfTrue="1">
      <formula>#REF!=1</formula>
    </cfRule>
    <cfRule type="expression" dxfId="271" priority="74" stopIfTrue="1">
      <formula>#REF!=2</formula>
    </cfRule>
  </conditionalFormatting>
  <conditionalFormatting sqref="A43">
    <cfRule type="expression" dxfId="270" priority="105" stopIfTrue="1">
      <formula>G46=1</formula>
    </cfRule>
    <cfRule type="expression" dxfId="269" priority="106" stopIfTrue="1">
      <formula>G46=2</formula>
    </cfRule>
  </conditionalFormatting>
  <conditionalFormatting sqref="A44">
    <cfRule type="expression" dxfId="268" priority="61" stopIfTrue="1">
      <formula>G46=1</formula>
    </cfRule>
    <cfRule type="expression" dxfId="267" priority="62" stopIfTrue="1">
      <formula>G46=2</formula>
    </cfRule>
  </conditionalFormatting>
  <conditionalFormatting sqref="M43">
    <cfRule type="expression" dxfId="266" priority="43" stopIfTrue="1">
      <formula>S47=1</formula>
    </cfRule>
    <cfRule type="expression" dxfId="265" priority="44" stopIfTrue="1">
      <formula>S47=2</formula>
    </cfRule>
  </conditionalFormatting>
  <conditionalFormatting sqref="W43:Z43">
    <cfRule type="expression" dxfId="264" priority="42">
      <formula>W43&lt;&gt;""</formula>
    </cfRule>
  </conditionalFormatting>
  <conditionalFormatting sqref="M44">
    <cfRule type="expression" dxfId="263" priority="39" stopIfTrue="1">
      <formula>S48=1</formula>
    </cfRule>
    <cfRule type="expression" dxfId="262" priority="40" stopIfTrue="1">
      <formula>S48=2</formula>
    </cfRule>
  </conditionalFormatting>
  <conditionalFormatting sqref="A41 M41">
    <cfRule type="expression" dxfId="261" priority="131" stopIfTrue="1">
      <formula>#REF!=1</formula>
    </cfRule>
    <cfRule type="expression" dxfId="260" priority="132" stopIfTrue="1">
      <formula>#REF!=2</formula>
    </cfRule>
  </conditionalFormatting>
  <conditionalFormatting sqref="I44:L44">
    <cfRule type="expression" dxfId="259" priority="37">
      <formula>I44&lt;&gt;""</formula>
    </cfRule>
  </conditionalFormatting>
  <conditionalFormatting sqref="W44">
    <cfRule type="cellIs" dxfId="258" priority="36" stopIfTrue="1" operator="notEqual">
      <formula>""</formula>
    </cfRule>
  </conditionalFormatting>
  <conditionalFormatting sqref="W44:Z44">
    <cfRule type="expression" dxfId="257" priority="35">
      <formula>W44&lt;&gt;""</formula>
    </cfRule>
  </conditionalFormatting>
  <conditionalFormatting sqref="I43:L44 W43:Z44">
    <cfRule type="cellIs" dxfId="256" priority="20" operator="notEqual">
      <formula>""</formula>
    </cfRule>
  </conditionalFormatting>
  <conditionalFormatting sqref="A12:H23">
    <cfRule type="cellIs" dxfId="255" priority="25" operator="notEqual">
      <formula>""</formula>
    </cfRule>
  </conditionalFormatting>
  <conditionalFormatting sqref="Q12:Z23">
    <cfRule type="cellIs" dxfId="254" priority="23" operator="notEqual">
      <formula>""</formula>
    </cfRule>
  </conditionalFormatting>
  <conditionalFormatting sqref="J32 N32 P32 S32 W32 Y32 J33 J34">
    <cfRule type="cellIs" dxfId="253" priority="21" operator="notEqual">
      <formula>""</formula>
    </cfRule>
  </conditionalFormatting>
  <conditionalFormatting sqref="F5 I5 L5">
    <cfRule type="cellIs" dxfId="252" priority="14" stopIfTrue="1" operator="notEqual">
      <formula>""</formula>
    </cfRule>
  </conditionalFormatting>
  <conditionalFormatting sqref="U5:Y6 H5">
    <cfRule type="cellIs" dxfId="251" priority="15" stopIfTrue="1" operator="equal">
      <formula>"年月日に誤りがあるか、計算範囲外にあります。"</formula>
    </cfRule>
  </conditionalFormatting>
  <conditionalFormatting sqref="B5">
    <cfRule type="expression" dxfId="250" priority="12">
      <formula>B5&lt;&gt;""</formula>
    </cfRule>
  </conditionalFormatting>
  <conditionalFormatting sqref="I16 I18 I20 I22 K16 K18 K20 K22 O16 O18 O20 O22 M16 M18 M20 M22">
    <cfRule type="cellIs" dxfId="249" priority="10" operator="notEqual">
      <formula>""</formula>
    </cfRule>
  </conditionalFormatting>
  <conditionalFormatting sqref="I17 I19 I21 I23 K17 K19 K21 K23 O17 O19 O21 O23 M17 M19 M21 M23">
    <cfRule type="cellIs" dxfId="248" priority="9" operator="notEqual">
      <formula>""</formula>
    </cfRule>
  </conditionalFormatting>
  <conditionalFormatting sqref="K12 O12 M12">
    <cfRule type="cellIs" dxfId="247" priority="8" operator="notEqual">
      <formula>""</formula>
    </cfRule>
  </conditionalFormatting>
  <conditionalFormatting sqref="K13 O13 M13">
    <cfRule type="cellIs" dxfId="246" priority="7" operator="notEqual">
      <formula>""</formula>
    </cfRule>
  </conditionalFormatting>
  <conditionalFormatting sqref="K14 O14 M14">
    <cfRule type="cellIs" dxfId="245" priority="6" operator="notEqual">
      <formula>""</formula>
    </cfRule>
  </conditionalFormatting>
  <conditionalFormatting sqref="K15 O15 M15">
    <cfRule type="cellIs" dxfId="244" priority="5" operator="notEqual">
      <formula>""</formula>
    </cfRule>
  </conditionalFormatting>
  <conditionalFormatting sqref="I12">
    <cfRule type="cellIs" dxfId="243" priority="4" operator="notEqual">
      <formula>""</formula>
    </cfRule>
  </conditionalFormatting>
  <conditionalFormatting sqref="I13">
    <cfRule type="cellIs" dxfId="242" priority="3" operator="notEqual">
      <formula>""</formula>
    </cfRule>
  </conditionalFormatting>
  <conditionalFormatting sqref="I14">
    <cfRule type="cellIs" dxfId="241" priority="2" operator="notEqual">
      <formula>""</formula>
    </cfRule>
  </conditionalFormatting>
  <conditionalFormatting sqref="I15">
    <cfRule type="cellIs" dxfId="240" priority="1" operator="notEqual">
      <formula>""</formula>
    </cfRule>
  </conditionalFormatting>
  <dataValidations xWindow="47" yWindow="226" count="5">
    <dataValidation imeMode="disabled" allowBlank="1" showInputMessage="1" showErrorMessage="1" sqref="F5:G6 I5:J6 L5:M6 M12:M23 O12:O23 J33:V34 N32 P32 W32 Y32 K12:K23" xr:uid="{00000000-0002-0000-0200-000000000000}"/>
    <dataValidation imeMode="on" allowBlank="1" showInputMessage="1" showErrorMessage="1" sqref="A12:H23 L12:L23 N12:N23 P12:Z23" xr:uid="{00000000-0002-0000-0200-000001000000}"/>
    <dataValidation type="list" allowBlank="1" showInputMessage="1" showErrorMessage="1" sqref="I43:L44 W43:Z44" xr:uid="{00000000-0002-0000-0200-000002000000}">
      <formula1>$AE$43:$AE$44</formula1>
    </dataValidation>
    <dataValidation type="list" allowBlank="1" showInputMessage="1" showErrorMessage="1" sqref="B5" xr:uid="{00000000-0002-0000-0200-000003000000}">
      <formula1>$AE$5:$AE$9</formula1>
    </dataValidation>
    <dataValidation type="list" imeMode="on" allowBlank="1" showInputMessage="1" showErrorMessage="1" sqref="I12:J23" xr:uid="{00000000-0002-0000-0200-000004000000}">
      <formula1>$AE$5:$AE$9</formula1>
    </dataValidation>
  </dataValidations>
  <pageMargins left="0.78740157480314965" right="0.39370078740157483" top="0.78740157480314965" bottom="0.78740157480314965" header="0.51181102362204722" footer="0.51181102362204722"/>
  <pageSetup paperSize="9" fitToWidth="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40"/>
  <sheetViews>
    <sheetView showGridLines="0" showZeros="0" view="pageBreakPreview" zoomScaleNormal="100" zoomScaleSheetLayoutView="100" workbookViewId="0">
      <selection activeCell="A31" sqref="A31:B37"/>
    </sheetView>
  </sheetViews>
  <sheetFormatPr defaultColWidth="2.75" defaultRowHeight="13.5"/>
  <cols>
    <col min="1" max="32" width="2.75" style="2" customWidth="1"/>
    <col min="33" max="33" width="8" style="243" customWidth="1"/>
    <col min="34" max="34" width="13.375" style="2" hidden="1" customWidth="1"/>
    <col min="35" max="36" width="4.375" style="2" customWidth="1"/>
    <col min="37" max="37" width="11.75" style="2" customWidth="1"/>
    <col min="38" max="38" width="12.875" style="2" hidden="1" customWidth="1"/>
    <col min="39" max="40" width="4.375" style="2" hidden="1" customWidth="1"/>
    <col min="41" max="46" width="4.375" style="2" customWidth="1"/>
    <col min="47" max="47" width="2.75" style="2" customWidth="1"/>
    <col min="48" max="16384" width="2.75" style="2"/>
  </cols>
  <sheetData>
    <row r="1" spans="1:39" ht="21.75" customHeight="1" thickBot="1">
      <c r="A1" s="1" t="s">
        <v>90</v>
      </c>
      <c r="B1" s="4"/>
      <c r="C1" s="4"/>
      <c r="D1" s="4"/>
      <c r="E1" s="4"/>
      <c r="F1" s="4"/>
      <c r="G1" s="4"/>
      <c r="H1" s="4"/>
      <c r="I1" s="4"/>
      <c r="J1" s="4"/>
      <c r="K1" s="4"/>
      <c r="L1" s="4"/>
      <c r="M1" s="4"/>
      <c r="N1" s="4"/>
      <c r="O1" s="4"/>
      <c r="P1" s="4"/>
      <c r="Q1" s="4"/>
      <c r="R1" s="2" t="str">
        <f>IF(第１号様式!$H$20="","",第１号様式!$H$20)</f>
        <v/>
      </c>
      <c r="T1" s="4"/>
      <c r="U1" s="4"/>
      <c r="V1" s="4"/>
      <c r="W1" s="4"/>
      <c r="X1" s="4"/>
      <c r="Y1" s="4"/>
      <c r="Z1" s="4"/>
      <c r="AA1" s="4"/>
      <c r="AB1" s="4"/>
      <c r="AC1" s="4"/>
      <c r="AD1" s="4"/>
      <c r="AE1" s="4"/>
    </row>
    <row r="2" spans="1:39">
      <c r="A2" s="684" t="s">
        <v>876</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8"/>
    </row>
    <row r="3" spans="1:39">
      <c r="A3" s="709"/>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1"/>
      <c r="AG3" s="243" t="s">
        <v>704</v>
      </c>
      <c r="AH3" s="2" t="s">
        <v>655</v>
      </c>
      <c r="AL3" s="2" t="s">
        <v>655</v>
      </c>
      <c r="AM3" s="2" t="s">
        <v>656</v>
      </c>
    </row>
    <row r="4" spans="1:39" ht="28.5" customHeight="1">
      <c r="A4" s="735" t="s">
        <v>9</v>
      </c>
      <c r="B4" s="736"/>
      <c r="C4" s="589" t="s">
        <v>12</v>
      </c>
      <c r="D4" s="528"/>
      <c r="E4" s="528"/>
      <c r="F4" s="528"/>
      <c r="G4" s="528"/>
      <c r="H4" s="528"/>
      <c r="I4" s="457"/>
      <c r="J4" s="548"/>
      <c r="K4" s="549"/>
      <c r="L4" s="549"/>
      <c r="M4" s="549"/>
      <c r="N4" s="549"/>
      <c r="O4" s="549"/>
      <c r="P4" s="549"/>
      <c r="Q4" s="549"/>
      <c r="R4" s="549"/>
      <c r="S4" s="549"/>
      <c r="T4" s="549"/>
      <c r="U4" s="549"/>
      <c r="V4" s="549"/>
      <c r="W4" s="549"/>
      <c r="X4" s="549"/>
      <c r="Y4" s="549"/>
      <c r="Z4" s="549"/>
      <c r="AA4" s="549"/>
      <c r="AB4" s="549"/>
      <c r="AC4" s="549"/>
      <c r="AD4" s="549"/>
      <c r="AE4" s="553"/>
      <c r="AG4" s="242" t="str">
        <f>IF(J4="","",IF(J4="代理人を置く","yes","no"))</f>
        <v/>
      </c>
      <c r="AH4" s="2" t="s">
        <v>656</v>
      </c>
      <c r="AL4" s="2" t="s">
        <v>654</v>
      </c>
      <c r="AM4" s="2" t="s">
        <v>653</v>
      </c>
    </row>
    <row r="5" spans="1:39" ht="18.75" customHeight="1">
      <c r="A5" s="737"/>
      <c r="B5" s="738"/>
      <c r="C5" s="589" t="s">
        <v>44</v>
      </c>
      <c r="D5" s="528"/>
      <c r="E5" s="528"/>
      <c r="F5" s="547"/>
      <c r="G5" s="578" t="s">
        <v>227</v>
      </c>
      <c r="H5" s="579"/>
      <c r="I5" s="580"/>
      <c r="J5" s="739"/>
      <c r="K5" s="740"/>
      <c r="L5" s="740"/>
      <c r="M5" s="740"/>
      <c r="N5" s="740"/>
      <c r="O5" s="740"/>
      <c r="P5" s="740"/>
      <c r="Q5" s="740"/>
      <c r="R5" s="740"/>
      <c r="S5" s="740"/>
      <c r="T5" s="740"/>
      <c r="U5" s="740"/>
      <c r="V5" s="740"/>
      <c r="W5" s="740"/>
      <c r="X5" s="740"/>
      <c r="Y5" s="740"/>
      <c r="Z5" s="740"/>
      <c r="AA5" s="740"/>
      <c r="AB5" s="740"/>
      <c r="AC5" s="740"/>
      <c r="AD5" s="740"/>
      <c r="AE5" s="741"/>
      <c r="AM5" s="2" t="s">
        <v>654</v>
      </c>
    </row>
    <row r="6" spans="1:39" ht="13.5" customHeight="1">
      <c r="A6" s="737"/>
      <c r="B6" s="738"/>
      <c r="C6" s="589"/>
      <c r="D6" s="528"/>
      <c r="E6" s="528"/>
      <c r="F6" s="547"/>
      <c r="G6" s="578" t="s">
        <v>651</v>
      </c>
      <c r="H6" s="579"/>
      <c r="I6" s="579"/>
      <c r="J6" s="580"/>
      <c r="K6" s="742" t="s">
        <v>652</v>
      </c>
      <c r="L6" s="742"/>
      <c r="M6" s="742"/>
      <c r="N6" s="742"/>
      <c r="O6" s="742"/>
      <c r="P6" s="742"/>
      <c r="Q6" s="742"/>
      <c r="R6" s="742"/>
      <c r="S6" s="742"/>
      <c r="T6" s="742"/>
      <c r="U6" s="742"/>
      <c r="V6" s="742"/>
      <c r="W6" s="742"/>
      <c r="X6" s="742"/>
      <c r="Y6" s="742"/>
      <c r="Z6" s="742"/>
      <c r="AA6" s="742"/>
      <c r="AB6" s="742"/>
      <c r="AC6" s="742"/>
      <c r="AD6" s="742"/>
      <c r="AE6" s="743"/>
    </row>
    <row r="7" spans="1:39" ht="30" customHeight="1">
      <c r="A7" s="737"/>
      <c r="B7" s="738"/>
      <c r="C7" s="589"/>
      <c r="D7" s="528"/>
      <c r="E7" s="528"/>
      <c r="F7" s="547"/>
      <c r="G7" s="583"/>
      <c r="H7" s="584"/>
      <c r="I7" s="584"/>
      <c r="J7" s="585"/>
      <c r="K7" s="627"/>
      <c r="L7" s="627"/>
      <c r="M7" s="627"/>
      <c r="N7" s="627"/>
      <c r="O7" s="627"/>
      <c r="P7" s="627"/>
      <c r="Q7" s="627"/>
      <c r="R7" s="627"/>
      <c r="S7" s="627"/>
      <c r="T7" s="627"/>
      <c r="U7" s="627"/>
      <c r="V7" s="627"/>
      <c r="W7" s="627"/>
      <c r="X7" s="627"/>
      <c r="Y7" s="627"/>
      <c r="Z7" s="627"/>
      <c r="AA7" s="627"/>
      <c r="AB7" s="627"/>
      <c r="AC7" s="627"/>
      <c r="AD7" s="627"/>
      <c r="AE7" s="734"/>
    </row>
    <row r="8" spans="1:39" ht="28.5" customHeight="1">
      <c r="A8" s="737"/>
      <c r="B8" s="738"/>
      <c r="C8" s="589" t="s">
        <v>528</v>
      </c>
      <c r="D8" s="528"/>
      <c r="E8" s="528"/>
      <c r="F8" s="547"/>
      <c r="G8" s="633"/>
      <c r="H8" s="634"/>
      <c r="I8" s="634"/>
      <c r="J8" s="634"/>
      <c r="K8" s="634"/>
      <c r="L8" s="634"/>
      <c r="M8" s="634"/>
      <c r="N8" s="634"/>
      <c r="O8" s="634"/>
      <c r="P8" s="744"/>
      <c r="Q8" s="516" t="s">
        <v>11</v>
      </c>
      <c r="R8" s="551"/>
      <c r="S8" s="551"/>
      <c r="T8" s="552"/>
      <c r="U8" s="634"/>
      <c r="V8" s="634"/>
      <c r="W8" s="634"/>
      <c r="X8" s="634"/>
      <c r="Y8" s="634"/>
      <c r="Z8" s="634"/>
      <c r="AA8" s="634"/>
      <c r="AB8" s="634"/>
      <c r="AC8" s="634"/>
      <c r="AD8" s="634"/>
      <c r="AE8" s="635"/>
    </row>
    <row r="9" spans="1:39" ht="29.1" customHeight="1">
      <c r="A9" s="737"/>
      <c r="B9" s="738"/>
      <c r="C9" s="597" t="s">
        <v>10</v>
      </c>
      <c r="D9" s="752"/>
      <c r="E9" s="752"/>
      <c r="F9" s="598"/>
      <c r="G9" s="529"/>
      <c r="H9" s="530"/>
      <c r="I9" s="530"/>
      <c r="J9" s="530"/>
      <c r="K9" s="530"/>
      <c r="L9" s="530"/>
      <c r="M9" s="530"/>
      <c r="N9" s="530"/>
      <c r="O9" s="530"/>
      <c r="P9" s="530"/>
      <c r="Q9" s="530"/>
      <c r="R9" s="530"/>
      <c r="S9" s="530"/>
      <c r="T9" s="530"/>
      <c r="U9" s="530"/>
      <c r="V9" s="530"/>
      <c r="W9" s="530"/>
      <c r="X9" s="530"/>
      <c r="Y9" s="530"/>
      <c r="Z9" s="530"/>
      <c r="AA9" s="530"/>
      <c r="AB9" s="530"/>
      <c r="AC9" s="530"/>
      <c r="AD9" s="530"/>
      <c r="AE9" s="531"/>
    </row>
    <row r="10" spans="1:39" ht="29.1" customHeight="1">
      <c r="A10" s="737"/>
      <c r="B10" s="738"/>
      <c r="C10" s="589" t="s">
        <v>650</v>
      </c>
      <c r="D10" s="547"/>
      <c r="E10" s="760"/>
      <c r="F10" s="761"/>
      <c r="G10" s="761"/>
      <c r="H10" s="761"/>
      <c r="I10" s="761"/>
      <c r="J10" s="761"/>
      <c r="K10" s="761"/>
      <c r="L10" s="761"/>
      <c r="M10" s="761"/>
      <c r="N10" s="761"/>
      <c r="O10" s="761"/>
      <c r="P10" s="762"/>
      <c r="Q10" s="516" t="s">
        <v>228</v>
      </c>
      <c r="R10" s="551"/>
      <c r="S10" s="551"/>
      <c r="T10" s="552"/>
      <c r="U10" s="548"/>
      <c r="V10" s="549"/>
      <c r="W10" s="549"/>
      <c r="X10" s="549"/>
      <c r="Y10" s="549"/>
      <c r="Z10" s="549"/>
      <c r="AA10" s="549"/>
      <c r="AB10" s="549"/>
      <c r="AC10" s="549"/>
      <c r="AD10" s="549"/>
      <c r="AE10" s="553"/>
    </row>
    <row r="11" spans="1:39">
      <c r="A11" s="78"/>
      <c r="B11" s="79"/>
      <c r="C11" s="54"/>
      <c r="D11" s="17"/>
      <c r="E11" s="17"/>
      <c r="F11" s="17"/>
      <c r="G11" s="17"/>
      <c r="H11" s="17"/>
      <c r="I11" s="17"/>
      <c r="J11" s="17"/>
      <c r="K11" s="17"/>
      <c r="L11" s="17"/>
      <c r="M11" s="17"/>
      <c r="N11" s="17"/>
      <c r="O11" s="17"/>
      <c r="P11" s="17"/>
      <c r="Q11" s="17"/>
      <c r="R11" s="17"/>
      <c r="S11" s="4"/>
      <c r="T11" s="4"/>
      <c r="U11" s="4"/>
      <c r="V11" s="4"/>
      <c r="W11" s="4"/>
      <c r="X11" s="4"/>
      <c r="Y11" s="4"/>
      <c r="Z11" s="4"/>
      <c r="AA11" s="4"/>
      <c r="AB11" s="4"/>
      <c r="AC11" s="4"/>
      <c r="AD11" s="4"/>
      <c r="AE11" s="55"/>
    </row>
    <row r="12" spans="1:39" ht="13.5" customHeight="1">
      <c r="A12" s="236"/>
      <c r="B12" s="22" t="s">
        <v>4</v>
      </c>
      <c r="C12" s="22"/>
      <c r="D12" s="749" t="s">
        <v>578</v>
      </c>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1"/>
    </row>
    <row r="13" spans="1:39" ht="13.5" customHeight="1">
      <c r="A13" s="236"/>
      <c r="B13" s="22"/>
      <c r="C13" s="22"/>
      <c r="D13" s="749" t="s">
        <v>577</v>
      </c>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1"/>
    </row>
    <row r="14" spans="1:39" ht="13.5" customHeight="1">
      <c r="A14" s="236"/>
      <c r="B14" s="22"/>
      <c r="C14" s="22"/>
      <c r="D14" s="22" t="s">
        <v>783</v>
      </c>
      <c r="E14" s="22"/>
      <c r="F14" s="22"/>
      <c r="G14" s="22"/>
      <c r="H14" s="22"/>
      <c r="I14" s="22"/>
      <c r="J14" s="22"/>
      <c r="K14" s="22"/>
      <c r="L14" s="22"/>
      <c r="M14" s="22"/>
      <c r="N14" s="22"/>
      <c r="O14" s="22"/>
      <c r="P14" s="22"/>
      <c r="Q14" s="22"/>
      <c r="R14" s="22"/>
      <c r="S14" s="22"/>
      <c r="T14" s="22"/>
      <c r="U14" s="22"/>
      <c r="V14" s="22"/>
      <c r="W14" s="22"/>
      <c r="X14" s="22"/>
      <c r="Y14" s="22"/>
      <c r="Z14" s="22"/>
      <c r="AA14" s="22"/>
      <c r="AB14" s="22"/>
      <c r="AC14" s="5"/>
      <c r="AD14" s="5"/>
      <c r="AE14" s="237"/>
    </row>
    <row r="15" spans="1:39">
      <c r="A15" s="236"/>
      <c r="B15" s="22"/>
      <c r="C15" s="22"/>
      <c r="D15" s="22" t="s">
        <v>579</v>
      </c>
      <c r="E15" s="22"/>
      <c r="F15" s="22"/>
      <c r="G15" s="22"/>
      <c r="H15" s="22"/>
      <c r="I15" s="22"/>
      <c r="J15" s="22"/>
      <c r="K15" s="22"/>
      <c r="L15" s="22"/>
      <c r="M15" s="22"/>
      <c r="N15" s="22"/>
      <c r="O15" s="22"/>
      <c r="P15" s="22"/>
      <c r="Q15" s="22"/>
      <c r="R15" s="22"/>
      <c r="S15" s="22"/>
      <c r="T15" s="22"/>
      <c r="U15" s="22"/>
      <c r="V15" s="22"/>
      <c r="W15" s="22"/>
      <c r="X15" s="22"/>
      <c r="Y15" s="22"/>
      <c r="Z15" s="22"/>
      <c r="AA15" s="22"/>
      <c r="AB15" s="22"/>
      <c r="AC15" s="5"/>
      <c r="AD15" s="5"/>
      <c r="AE15" s="237"/>
    </row>
    <row r="16" spans="1:39">
      <c r="A16" s="236"/>
      <c r="B16" s="22"/>
      <c r="C16" s="22"/>
      <c r="D16" s="22" t="s">
        <v>784</v>
      </c>
      <c r="E16" s="22"/>
      <c r="F16" s="22"/>
      <c r="G16" s="22"/>
      <c r="H16" s="22"/>
      <c r="I16" s="22"/>
      <c r="J16" s="22"/>
      <c r="K16" s="22"/>
      <c r="L16" s="22"/>
      <c r="M16" s="22"/>
      <c r="N16" s="22"/>
      <c r="O16" s="22"/>
      <c r="P16" s="22"/>
      <c r="Q16" s="22"/>
      <c r="R16" s="22"/>
      <c r="S16" s="22"/>
      <c r="T16" s="22"/>
      <c r="U16" s="22"/>
      <c r="V16" s="22"/>
      <c r="W16" s="22"/>
      <c r="X16" s="22"/>
      <c r="Y16" s="22"/>
      <c r="Z16" s="22"/>
      <c r="AA16" s="22"/>
      <c r="AB16" s="22"/>
      <c r="AC16" s="5"/>
      <c r="AD16" s="5"/>
      <c r="AE16" s="237"/>
    </row>
    <row r="17" spans="1:34" ht="14.25" thickBot="1">
      <c r="A17" s="236"/>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5"/>
      <c r="AD17" s="5"/>
      <c r="AE17" s="237"/>
    </row>
    <row r="18" spans="1:34" ht="13.5" customHeight="1">
      <c r="A18" s="763"/>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5"/>
    </row>
    <row r="19" spans="1:34">
      <c r="A19" s="76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8"/>
    </row>
    <row r="20" spans="1:34" ht="17.100000000000001" customHeight="1">
      <c r="A20" s="769"/>
      <c r="B20" s="770"/>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1"/>
    </row>
    <row r="21" spans="1:34" ht="17.100000000000001" customHeight="1">
      <c r="A21" s="769"/>
      <c r="B21" s="770"/>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1"/>
      <c r="AG21" s="243" t="s">
        <v>704</v>
      </c>
    </row>
    <row r="22" spans="1:34" ht="29.25" customHeight="1">
      <c r="A22" s="769"/>
      <c r="B22" s="770"/>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1"/>
      <c r="AG22" s="242" t="str">
        <f>IF(J22="","",IF(J22="登録する","yes","no"))</f>
        <v/>
      </c>
    </row>
    <row r="23" spans="1:34" ht="11.25" customHeight="1">
      <c r="A23" s="769"/>
      <c r="B23" s="770"/>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1"/>
    </row>
    <row r="24" spans="1:34" ht="13.5" customHeight="1">
      <c r="A24" s="769"/>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1"/>
    </row>
    <row r="25" spans="1:34" ht="7.5" customHeight="1">
      <c r="A25" s="769"/>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1"/>
    </row>
    <row r="26" spans="1:34" ht="13.5" customHeight="1">
      <c r="A26" s="769"/>
      <c r="B26" s="770"/>
      <c r="C26" s="770"/>
      <c r="D26" s="770"/>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1"/>
    </row>
    <row r="27" spans="1:34" ht="13.5" customHeight="1">
      <c r="A27" s="769"/>
      <c r="B27" s="770"/>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1"/>
    </row>
    <row r="28" spans="1:34" ht="14.25" thickBot="1">
      <c r="A28" s="772"/>
      <c r="B28" s="773"/>
      <c r="C28" s="773"/>
      <c r="D28" s="773"/>
      <c r="E28" s="773"/>
      <c r="F28" s="773"/>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4"/>
    </row>
    <row r="29" spans="1:34">
      <c r="A29" s="753" t="s">
        <v>877</v>
      </c>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5"/>
    </row>
    <row r="30" spans="1:34">
      <c r="A30" s="756"/>
      <c r="B30" s="757"/>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8"/>
    </row>
    <row r="31" spans="1:34" ht="28.5" customHeight="1">
      <c r="A31" s="735" t="s">
        <v>545</v>
      </c>
      <c r="B31" s="745"/>
      <c r="C31" s="589" t="s">
        <v>546</v>
      </c>
      <c r="D31" s="528"/>
      <c r="E31" s="528"/>
      <c r="F31" s="528"/>
      <c r="G31" s="528"/>
      <c r="H31" s="547"/>
      <c r="I31" s="633"/>
      <c r="J31" s="634"/>
      <c r="K31" s="634"/>
      <c r="L31" s="634"/>
      <c r="M31" s="634"/>
      <c r="N31" s="634"/>
      <c r="O31" s="634"/>
      <c r="P31" s="634"/>
      <c r="Q31" s="634"/>
      <c r="R31" s="634"/>
      <c r="S31" s="634"/>
      <c r="T31" s="634"/>
      <c r="U31" s="634"/>
      <c r="V31" s="634"/>
      <c r="W31" s="634"/>
      <c r="X31" s="634"/>
      <c r="Y31" s="634"/>
      <c r="Z31" s="634"/>
      <c r="AA31" s="634"/>
      <c r="AB31" s="634"/>
      <c r="AC31" s="634"/>
      <c r="AD31" s="634"/>
      <c r="AE31" s="635"/>
      <c r="AH31" s="2" t="s">
        <v>732</v>
      </c>
    </row>
    <row r="32" spans="1:34" ht="24" customHeight="1">
      <c r="A32" s="737"/>
      <c r="B32" s="746"/>
      <c r="C32" s="2" t="s">
        <v>731</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55"/>
      <c r="AH32" s="2" t="s">
        <v>214</v>
      </c>
    </row>
    <row r="33" spans="1:34" ht="18.75" customHeight="1">
      <c r="A33" s="747"/>
      <c r="B33" s="746"/>
      <c r="C33" s="729" t="s">
        <v>44</v>
      </c>
      <c r="D33" s="721"/>
      <c r="E33" s="721"/>
      <c r="F33" s="722"/>
      <c r="G33" s="578" t="s">
        <v>227</v>
      </c>
      <c r="H33" s="579"/>
      <c r="I33" s="579"/>
      <c r="J33" s="580"/>
      <c r="K33" s="739"/>
      <c r="L33" s="740"/>
      <c r="M33" s="740"/>
      <c r="N33" s="740"/>
      <c r="O33" s="740"/>
      <c r="P33" s="740"/>
      <c r="Q33" s="740"/>
      <c r="R33" s="740"/>
      <c r="S33" s="740"/>
      <c r="T33" s="740"/>
      <c r="U33" s="740"/>
      <c r="V33" s="740"/>
      <c r="W33" s="740"/>
      <c r="X33" s="740"/>
      <c r="Y33" s="740"/>
      <c r="Z33" s="740"/>
      <c r="AA33" s="740"/>
      <c r="AB33" s="740"/>
      <c r="AC33" s="740"/>
      <c r="AD33" s="740"/>
      <c r="AE33" s="741"/>
      <c r="AH33" s="2" t="s">
        <v>730</v>
      </c>
    </row>
    <row r="34" spans="1:34" ht="13.5" customHeight="1">
      <c r="A34" s="747"/>
      <c r="B34" s="748"/>
      <c r="C34" s="759"/>
      <c r="D34" s="573"/>
      <c r="E34" s="573"/>
      <c r="F34" s="574"/>
      <c r="G34" s="578" t="s">
        <v>651</v>
      </c>
      <c r="H34" s="579"/>
      <c r="I34" s="579"/>
      <c r="J34" s="580"/>
      <c r="K34" s="742" t="s">
        <v>652</v>
      </c>
      <c r="L34" s="742"/>
      <c r="M34" s="742"/>
      <c r="N34" s="742"/>
      <c r="O34" s="742"/>
      <c r="P34" s="742"/>
      <c r="Q34" s="742"/>
      <c r="R34" s="742"/>
      <c r="S34" s="742"/>
      <c r="T34" s="742"/>
      <c r="U34" s="742"/>
      <c r="V34" s="742"/>
      <c r="W34" s="742"/>
      <c r="X34" s="742"/>
      <c r="Y34" s="742"/>
      <c r="Z34" s="742"/>
      <c r="AA34" s="742"/>
      <c r="AB34" s="742"/>
      <c r="AC34" s="742"/>
      <c r="AD34" s="742"/>
      <c r="AE34" s="743"/>
    </row>
    <row r="35" spans="1:34" ht="30" customHeight="1">
      <c r="A35" s="747"/>
      <c r="B35" s="748"/>
      <c r="C35" s="597"/>
      <c r="D35" s="576"/>
      <c r="E35" s="576"/>
      <c r="F35" s="577"/>
      <c r="G35" s="583"/>
      <c r="H35" s="584"/>
      <c r="I35" s="584"/>
      <c r="J35" s="585"/>
      <c r="K35" s="627"/>
      <c r="L35" s="627"/>
      <c r="M35" s="627"/>
      <c r="N35" s="627"/>
      <c r="O35" s="627"/>
      <c r="P35" s="627"/>
      <c r="Q35" s="627"/>
      <c r="R35" s="627"/>
      <c r="S35" s="627"/>
      <c r="T35" s="627"/>
      <c r="U35" s="627"/>
      <c r="V35" s="627"/>
      <c r="W35" s="627"/>
      <c r="X35" s="627"/>
      <c r="Y35" s="627"/>
      <c r="Z35" s="627"/>
      <c r="AA35" s="627"/>
      <c r="AB35" s="627"/>
      <c r="AC35" s="627"/>
      <c r="AD35" s="627"/>
      <c r="AE35" s="734"/>
    </row>
    <row r="36" spans="1:34" ht="28.5" customHeight="1">
      <c r="A36" s="747"/>
      <c r="B36" s="748"/>
      <c r="C36" s="589" t="s">
        <v>528</v>
      </c>
      <c r="D36" s="528"/>
      <c r="E36" s="528"/>
      <c r="F36" s="547"/>
      <c r="G36" s="633"/>
      <c r="H36" s="634"/>
      <c r="I36" s="634"/>
      <c r="J36" s="634"/>
      <c r="K36" s="634"/>
      <c r="L36" s="634"/>
      <c r="M36" s="634"/>
      <c r="N36" s="634"/>
      <c r="O36" s="634"/>
      <c r="P36" s="744"/>
      <c r="Q36" s="516" t="s">
        <v>11</v>
      </c>
      <c r="R36" s="551"/>
      <c r="S36" s="551"/>
      <c r="T36" s="552"/>
      <c r="U36" s="633"/>
      <c r="V36" s="634"/>
      <c r="W36" s="634"/>
      <c r="X36" s="634"/>
      <c r="Y36" s="634"/>
      <c r="Z36" s="634"/>
      <c r="AA36" s="634"/>
      <c r="AB36" s="634"/>
      <c r="AC36" s="634"/>
      <c r="AD36" s="634"/>
      <c r="AE36" s="635"/>
    </row>
    <row r="37" spans="1:34" ht="28.5" customHeight="1">
      <c r="A37" s="747"/>
      <c r="B37" s="746"/>
      <c r="C37" s="597" t="s">
        <v>217</v>
      </c>
      <c r="D37" s="752"/>
      <c r="E37" s="752"/>
      <c r="F37" s="598"/>
      <c r="G37" s="529"/>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1"/>
    </row>
    <row r="38" spans="1:34">
      <c r="A38" s="59"/>
      <c r="B38" s="72"/>
      <c r="C38" s="54"/>
      <c r="D38" s="54"/>
      <c r="E38" s="54"/>
      <c r="F38" s="54"/>
      <c r="G38" s="54"/>
      <c r="H38" s="54"/>
      <c r="I38" s="60"/>
      <c r="J38" s="60"/>
      <c r="K38" s="60"/>
      <c r="L38" s="60"/>
      <c r="M38" s="60"/>
      <c r="N38" s="60"/>
      <c r="O38" s="60"/>
      <c r="P38" s="60"/>
      <c r="Q38" s="60"/>
      <c r="R38" s="60"/>
      <c r="S38" s="60"/>
      <c r="T38" s="61"/>
      <c r="U38" s="60"/>
      <c r="V38" s="60"/>
      <c r="W38" s="60"/>
      <c r="X38" s="60"/>
      <c r="Y38" s="60"/>
      <c r="Z38" s="60"/>
      <c r="AA38" s="60"/>
      <c r="AB38" s="60"/>
      <c r="AC38" s="60"/>
      <c r="AD38" s="60"/>
      <c r="AE38" s="62"/>
    </row>
    <row r="39" spans="1:34">
      <c r="A39" s="58"/>
      <c r="B39" s="22" t="s">
        <v>4</v>
      </c>
      <c r="C39" s="22"/>
      <c r="D39" s="22" t="s">
        <v>547</v>
      </c>
      <c r="E39" s="4"/>
      <c r="F39" s="4"/>
      <c r="G39" s="4"/>
      <c r="H39" s="4"/>
      <c r="I39" s="4"/>
      <c r="J39" s="4"/>
      <c r="K39" s="4"/>
      <c r="L39" s="4"/>
      <c r="M39" s="4"/>
      <c r="N39" s="4"/>
      <c r="O39" s="4"/>
      <c r="P39" s="4"/>
      <c r="Q39" s="4"/>
      <c r="R39" s="4"/>
      <c r="S39" s="4"/>
      <c r="T39" s="4"/>
      <c r="U39" s="4"/>
      <c r="V39" s="4"/>
      <c r="W39" s="4"/>
      <c r="X39" s="4"/>
      <c r="Y39" s="4"/>
      <c r="Z39" s="4"/>
      <c r="AA39" s="4"/>
      <c r="AB39" s="4"/>
      <c r="AC39" s="4"/>
      <c r="AD39" s="4"/>
      <c r="AE39" s="55"/>
    </row>
    <row r="40" spans="1:34" ht="14.25" thickBot="1">
      <c r="A40" s="63"/>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5"/>
    </row>
  </sheetData>
  <sheetProtection selectLockedCells="1"/>
  <mergeCells count="41">
    <mergeCell ref="G34:J34"/>
    <mergeCell ref="K34:AE34"/>
    <mergeCell ref="C9:F9"/>
    <mergeCell ref="C10:D10"/>
    <mergeCell ref="Q10:T10"/>
    <mergeCell ref="E10:P10"/>
    <mergeCell ref="A18:AE28"/>
    <mergeCell ref="D12:AE12"/>
    <mergeCell ref="U10:AE10"/>
    <mergeCell ref="K7:AE7"/>
    <mergeCell ref="C8:F8"/>
    <mergeCell ref="G33:J33"/>
    <mergeCell ref="K33:AE33"/>
    <mergeCell ref="A31:B37"/>
    <mergeCell ref="D13:AE13"/>
    <mergeCell ref="I31:AE31"/>
    <mergeCell ref="G37:AE37"/>
    <mergeCell ref="C31:H31"/>
    <mergeCell ref="C37:F37"/>
    <mergeCell ref="A29:AE30"/>
    <mergeCell ref="G36:P36"/>
    <mergeCell ref="Q36:T36"/>
    <mergeCell ref="U36:AE36"/>
    <mergeCell ref="C36:F36"/>
    <mergeCell ref="C33:F35"/>
    <mergeCell ref="G35:J35"/>
    <mergeCell ref="K35:AE35"/>
    <mergeCell ref="A2:AE3"/>
    <mergeCell ref="A4:B10"/>
    <mergeCell ref="C5:F7"/>
    <mergeCell ref="G9:AE9"/>
    <mergeCell ref="C4:I4"/>
    <mergeCell ref="J5:AE5"/>
    <mergeCell ref="G5:I5"/>
    <mergeCell ref="G7:J7"/>
    <mergeCell ref="G6:J6"/>
    <mergeCell ref="K6:AE6"/>
    <mergeCell ref="Q8:T8"/>
    <mergeCell ref="U8:AE8"/>
    <mergeCell ref="G8:P8"/>
    <mergeCell ref="J4:AE4"/>
  </mergeCells>
  <phoneticPr fontId="2"/>
  <conditionalFormatting sqref="K33 K35 U36 G36:G37">
    <cfRule type="cellIs" dxfId="239" priority="43" operator="notEqual">
      <formula>""</formula>
    </cfRule>
  </conditionalFormatting>
  <conditionalFormatting sqref="G37:AE37">
    <cfRule type="cellIs" dxfId="238" priority="42" stopIfTrue="1" operator="notEqual">
      <formula>""</formula>
    </cfRule>
  </conditionalFormatting>
  <conditionalFormatting sqref="K35:AE35">
    <cfRule type="expression" dxfId="237" priority="37">
      <formula>K35&lt;&gt;""</formula>
    </cfRule>
  </conditionalFormatting>
  <conditionalFormatting sqref="G36:P36">
    <cfRule type="expression" dxfId="236" priority="36">
      <formula>G36&lt;&gt;""</formula>
    </cfRule>
  </conditionalFormatting>
  <conditionalFormatting sqref="U36:AE36">
    <cfRule type="expression" dxfId="235" priority="35">
      <formula>U36&lt;&gt;""</formula>
    </cfRule>
  </conditionalFormatting>
  <conditionalFormatting sqref="C38:H38">
    <cfRule type="expression" dxfId="234" priority="135" stopIfTrue="1">
      <formula>#REF!=1</formula>
    </cfRule>
    <cfRule type="expression" dxfId="233" priority="136" stopIfTrue="1">
      <formula>#REF!=2</formula>
    </cfRule>
  </conditionalFormatting>
  <conditionalFormatting sqref="I31:AE31">
    <cfRule type="expression" dxfId="232" priority="14">
      <formula>I31&lt;&gt;""</formula>
    </cfRule>
  </conditionalFormatting>
  <conditionalFormatting sqref="J4:AE4">
    <cfRule type="expression" dxfId="231" priority="11">
      <formula>J4&lt;&gt;""</formula>
    </cfRule>
  </conditionalFormatting>
  <conditionalFormatting sqref="J5:AE5">
    <cfRule type="expression" dxfId="230" priority="10">
      <formula>J5&lt;&gt;""</formula>
    </cfRule>
  </conditionalFormatting>
  <conditionalFormatting sqref="K7:AE7">
    <cfRule type="expression" dxfId="229" priority="8">
      <formula>K7&lt;&gt;""</formula>
    </cfRule>
  </conditionalFormatting>
  <conditionalFormatting sqref="U8:AE8">
    <cfRule type="expression" dxfId="228" priority="7">
      <formula>U8&lt;&gt;""</formula>
    </cfRule>
  </conditionalFormatting>
  <conditionalFormatting sqref="G8:P8">
    <cfRule type="expression" dxfId="227" priority="6">
      <formula>G8&lt;&gt;""</formula>
    </cfRule>
  </conditionalFormatting>
  <conditionalFormatting sqref="G9:AE9">
    <cfRule type="expression" dxfId="226" priority="5">
      <formula>G9&lt;&gt;""</formula>
    </cfRule>
  </conditionalFormatting>
  <conditionalFormatting sqref="E10:P10">
    <cfRule type="expression" dxfId="225" priority="4">
      <formula>E10&lt;&gt;""</formula>
    </cfRule>
  </conditionalFormatting>
  <conditionalFormatting sqref="U10:AE10">
    <cfRule type="expression" dxfId="224" priority="3">
      <formula>U10&lt;&gt;""</formula>
    </cfRule>
  </conditionalFormatting>
  <conditionalFormatting sqref="G7">
    <cfRule type="cellIs" dxfId="223" priority="2" stopIfTrue="1" operator="notEqual">
      <formula>""</formula>
    </cfRule>
  </conditionalFormatting>
  <conditionalFormatting sqref="G35">
    <cfRule type="cellIs" dxfId="222" priority="1" stopIfTrue="1" operator="notEqual">
      <formula>""</formula>
    </cfRule>
  </conditionalFormatting>
  <dataValidations xWindow="36" yWindow="271" count="9">
    <dataValidation imeMode="off" allowBlank="1" showInputMessage="1" showErrorMessage="1" prompt="ファクシミリ番号を入力してください。" sqref="J11:R11" xr:uid="{00000000-0002-0000-0300-000000000000}"/>
    <dataValidation type="custom" imeMode="on" allowBlank="1" showInputMessage="1" showErrorMessage="1" error="すべて全角で入力してください。" sqref="G37:AE37 G9:AE9 K35:AE35" xr:uid="{00000000-0002-0000-0300-000001000000}">
      <formula1>G9=DBCS(G9)</formula1>
    </dataValidation>
    <dataValidation type="textLength" imeMode="disabled" operator="equal" allowBlank="1" showInputMessage="1" showErrorMessage="1" error="以下を確認してください。_x000a_・郵便番号は７桁です。_x000a_・ハイフンで区切ってください。" sqref="K33:AE33 J5:AE5" xr:uid="{00000000-0002-0000-0300-000003000000}">
      <formula1>8</formula1>
    </dataValidation>
    <dataValidation type="list" allowBlank="1" showInputMessage="1" showErrorMessage="1" sqref="I31:AE31" xr:uid="{00000000-0002-0000-0300-000004000000}">
      <formula1>$AH$31:$AH$33</formula1>
    </dataValidation>
    <dataValidation type="list" allowBlank="1" showInputMessage="1" showErrorMessage="1" sqref="J4:AE4" xr:uid="{00000000-0002-0000-0300-000005000000}">
      <formula1>"代理人を置く,代理人を置かない"</formula1>
    </dataValidation>
    <dataValidation type="custom" imeMode="on" allowBlank="1" showInputMessage="1" showErrorMessage="1" error="すべて全角で入力してください。" sqref="K7:AE7" xr:uid="{00000000-0002-0000-0300-000007000000}">
      <formula1>AND(K7=DBCS(K7))</formula1>
    </dataValidation>
    <dataValidation type="custom" imeMode="on" allowBlank="1" showInputMessage="1" showErrorMessage="1" error="・全角で入力してください。" sqref="E10:P10 U10:AE10" xr:uid="{00000000-0002-0000-0300-000009000000}">
      <formula1>E10=DBCS(E10)</formula1>
    </dataValidation>
    <dataValidation imeMode="disabled" allowBlank="1" showInputMessage="1" showErrorMessage="1" sqref="U8:AE8 G36:P36 U36:AE36 G8:P8" xr:uid="{15DC6CB0-32D8-4FE9-8B8F-CB28AAE1D5E0}"/>
    <dataValidation type="textLength" imeMode="on" operator="greaterThanOrEqual" allowBlank="1" showInputMessage="1" showErrorMessage="1" error="「都」「道」「府」「県」まで記入してください。_x000a_【良い例】新潟県_x000a_【悪い例】新潟" sqref="G7:J7 G35:J35" xr:uid="{B54ECE7A-812A-4236-B110-4D73200EABF6}">
      <formula1>3</formula1>
    </dataValidation>
  </dataValidations>
  <pageMargins left="0.78740157480314965" right="0.39370078740157483" top="0.78740157480314965" bottom="0.78740157480314965" header="0.51181102362204722" footer="0.51181102362204722"/>
  <pageSetup paperSize="9" fitToWidth="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86"/>
  <sheetViews>
    <sheetView showGridLines="0" view="pageBreakPreview" zoomScaleNormal="100" zoomScaleSheetLayoutView="100" workbookViewId="0">
      <selection activeCell="D190" sqref="D190"/>
    </sheetView>
  </sheetViews>
  <sheetFormatPr defaultColWidth="9" defaultRowHeight="13.5"/>
  <cols>
    <col min="1" max="1" width="2.75" style="179" customWidth="1"/>
    <col min="2" max="2" width="13.875" style="171" customWidth="1"/>
    <col min="3" max="3" width="2.875" style="152" customWidth="1"/>
    <col min="4" max="4" width="16.875" style="171" customWidth="1"/>
    <col min="5" max="5" width="2.75" style="152" customWidth="1"/>
    <col min="6" max="6" width="2.875" style="179" customWidth="1"/>
    <col min="7" max="7" width="16.125" style="171" customWidth="1"/>
    <col min="8" max="8" width="1.375" style="152" customWidth="1"/>
    <col min="9" max="9" width="2.875" style="152" customWidth="1"/>
    <col min="10" max="10" width="3" style="172" customWidth="1"/>
    <col min="11" max="11" width="16.125" style="173" customWidth="1"/>
    <col min="12" max="12" width="1.375" style="174" customWidth="1"/>
    <col min="13" max="13" width="2.875" style="174" customWidth="1"/>
    <col min="14" max="14" width="3" style="172" customWidth="1"/>
    <col min="15" max="15" width="16.125" style="173" customWidth="1"/>
    <col min="16" max="16" width="1.25" style="174" customWidth="1"/>
    <col min="17" max="17" width="1.25" style="171" customWidth="1"/>
    <col min="18" max="19" width="6.625" style="179" customWidth="1"/>
    <col min="20" max="20" width="7.25" style="253" customWidth="1"/>
    <col min="21" max="22" width="7.25" style="247" customWidth="1"/>
    <col min="23" max="23" width="0" style="180" hidden="1" customWidth="1"/>
    <col min="24" max="16384" width="9" style="152"/>
  </cols>
  <sheetData>
    <row r="1" spans="1:23">
      <c r="A1" s="141" t="s">
        <v>233</v>
      </c>
      <c r="B1" s="142"/>
      <c r="C1" s="143" t="s">
        <v>240</v>
      </c>
      <c r="D1" s="142"/>
      <c r="E1" s="144"/>
      <c r="F1" s="145"/>
      <c r="G1" s="146"/>
      <c r="H1" s="144"/>
      <c r="I1" s="144"/>
      <c r="J1" s="147"/>
      <c r="K1" s="148"/>
      <c r="L1" s="149"/>
      <c r="M1" s="149"/>
      <c r="N1" s="147"/>
      <c r="O1" s="148"/>
      <c r="P1" s="149"/>
      <c r="Q1" s="150"/>
      <c r="R1" s="151"/>
      <c r="S1" s="152"/>
      <c r="T1" s="247"/>
      <c r="W1" s="153" t="s">
        <v>733</v>
      </c>
    </row>
    <row r="2" spans="1:23" ht="24.75" customHeight="1" thickBot="1">
      <c r="A2" s="154" t="s">
        <v>586</v>
      </c>
      <c r="B2" s="155" t="s">
        <v>48</v>
      </c>
      <c r="C2" s="156" t="s">
        <v>586</v>
      </c>
      <c r="D2" s="157" t="s">
        <v>48</v>
      </c>
      <c r="E2" s="158" t="s">
        <v>55</v>
      </c>
      <c r="F2" s="159"/>
      <c r="G2" s="160"/>
      <c r="H2" s="158"/>
      <c r="I2" s="158"/>
      <c r="J2" s="161"/>
      <c r="K2" s="162"/>
      <c r="L2" s="163"/>
      <c r="M2" s="163"/>
      <c r="N2" s="161"/>
      <c r="O2" s="162"/>
      <c r="P2" s="163"/>
      <c r="Q2" s="164"/>
      <c r="R2" s="165"/>
      <c r="S2" s="152"/>
      <c r="T2" s="242" t="s">
        <v>704</v>
      </c>
      <c r="W2" s="153" t="s">
        <v>734</v>
      </c>
    </row>
    <row r="3" spans="1:23" ht="18.75" customHeight="1">
      <c r="A3" s="166">
        <v>1</v>
      </c>
      <c r="B3" s="776" t="s">
        <v>234</v>
      </c>
      <c r="C3" s="167">
        <v>1</v>
      </c>
      <c r="D3" s="168" t="s">
        <v>241</v>
      </c>
      <c r="E3" s="66" t="s">
        <v>735</v>
      </c>
      <c r="F3" s="170">
        <v>1</v>
      </c>
      <c r="G3" s="171" t="s">
        <v>242</v>
      </c>
      <c r="I3" s="82" t="s">
        <v>735</v>
      </c>
      <c r="J3" s="172">
        <v>2</v>
      </c>
      <c r="K3" s="173" t="s">
        <v>243</v>
      </c>
      <c r="M3" s="82" t="s">
        <v>735</v>
      </c>
      <c r="N3" s="172">
        <v>3</v>
      </c>
      <c r="O3" s="173" t="s">
        <v>587</v>
      </c>
      <c r="Q3" s="175"/>
      <c r="R3" s="775"/>
      <c r="S3" s="176"/>
      <c r="T3" s="248" t="str">
        <f>IF(E3="■","010101","")</f>
        <v/>
      </c>
      <c r="U3" s="249" t="str">
        <f>IF(I3="■","010102","")</f>
        <v/>
      </c>
      <c r="V3" s="272" t="str">
        <f>IF(M3="■","010103","")</f>
        <v/>
      </c>
      <c r="W3" s="151"/>
    </row>
    <row r="4" spans="1:23">
      <c r="A4" s="177"/>
      <c r="B4" s="776"/>
      <c r="C4" s="178"/>
      <c r="D4" s="168"/>
      <c r="E4" s="66" t="s">
        <v>735</v>
      </c>
      <c r="F4" s="179">
        <v>4</v>
      </c>
      <c r="G4" s="171" t="s">
        <v>244</v>
      </c>
      <c r="I4" s="67" t="s">
        <v>735</v>
      </c>
      <c r="J4" s="172">
        <v>5</v>
      </c>
      <c r="K4" s="173" t="s">
        <v>245</v>
      </c>
      <c r="M4" s="180"/>
      <c r="Q4" s="175"/>
      <c r="R4" s="775"/>
      <c r="T4" s="250" t="str">
        <f>IF(E4="■","010104","")</f>
        <v/>
      </c>
      <c r="U4" s="247" t="str">
        <f>IF(I4="■","010105","")</f>
        <v/>
      </c>
      <c r="V4" s="273"/>
    </row>
    <row r="5" spans="1:23">
      <c r="A5" s="181"/>
      <c r="B5" s="182"/>
      <c r="C5" s="178"/>
      <c r="D5" s="183"/>
      <c r="E5" s="68"/>
      <c r="I5" s="184"/>
      <c r="M5" s="185"/>
      <c r="Q5" s="175"/>
      <c r="R5" s="775"/>
      <c r="T5" s="250"/>
      <c r="V5" s="273"/>
    </row>
    <row r="6" spans="1:23">
      <c r="A6" s="181"/>
      <c r="B6" s="182"/>
      <c r="C6" s="186"/>
      <c r="D6" s="187"/>
      <c r="E6" s="83" t="s">
        <v>735</v>
      </c>
      <c r="F6" s="188">
        <v>99</v>
      </c>
      <c r="G6" s="189" t="s">
        <v>56</v>
      </c>
      <c r="H6" s="190"/>
      <c r="I6" s="191" t="s">
        <v>49</v>
      </c>
      <c r="J6" s="779"/>
      <c r="K6" s="779"/>
      <c r="L6" s="779"/>
      <c r="M6" s="779"/>
      <c r="N6" s="779"/>
      <c r="O6" s="779"/>
      <c r="P6" s="779"/>
      <c r="Q6" s="192" t="s">
        <v>50</v>
      </c>
      <c r="R6" s="193" t="str">
        <f>IF(E6="■","←必須","")</f>
        <v/>
      </c>
      <c r="S6" s="777"/>
      <c r="T6" s="251" t="str">
        <f>IF(E6="■","010199","")</f>
        <v/>
      </c>
      <c r="U6" s="252"/>
      <c r="V6" s="274"/>
    </row>
    <row r="7" spans="1:23">
      <c r="A7" s="181"/>
      <c r="B7" s="194"/>
      <c r="C7" s="195">
        <v>2</v>
      </c>
      <c r="D7" s="196" t="s">
        <v>246</v>
      </c>
      <c r="E7" s="66" t="s">
        <v>735</v>
      </c>
      <c r="F7" s="197">
        <v>1</v>
      </c>
      <c r="G7" s="198" t="s">
        <v>626</v>
      </c>
      <c r="H7" s="199"/>
      <c r="I7" s="84" t="s">
        <v>735</v>
      </c>
      <c r="J7" s="200">
        <v>2</v>
      </c>
      <c r="K7" s="201" t="s">
        <v>247</v>
      </c>
      <c r="L7" s="202"/>
      <c r="M7" s="84" t="s">
        <v>735</v>
      </c>
      <c r="N7" s="200">
        <v>3</v>
      </c>
      <c r="O7" s="201" t="s">
        <v>588</v>
      </c>
      <c r="P7" s="202"/>
      <c r="Q7" s="203"/>
      <c r="R7" s="778"/>
      <c r="S7" s="777"/>
      <c r="T7" s="248" t="str">
        <f>IF(E7="■","010201","")</f>
        <v/>
      </c>
      <c r="U7" s="249" t="str">
        <f>IF(I7="■","010202","")</f>
        <v/>
      </c>
      <c r="V7" s="272" t="str">
        <f>IF(M7="■","010203","")</f>
        <v/>
      </c>
      <c r="W7" s="153"/>
    </row>
    <row r="8" spans="1:23">
      <c r="A8" s="181"/>
      <c r="B8" s="194"/>
      <c r="C8" s="178"/>
      <c r="D8" s="168"/>
      <c r="E8" s="66" t="s">
        <v>735</v>
      </c>
      <c r="F8" s="179">
        <v>4</v>
      </c>
      <c r="G8" s="171" t="s">
        <v>589</v>
      </c>
      <c r="I8" s="67" t="s">
        <v>735</v>
      </c>
      <c r="J8" s="172">
        <v>5</v>
      </c>
      <c r="K8" s="173" t="s">
        <v>248</v>
      </c>
      <c r="M8" s="67" t="s">
        <v>735</v>
      </c>
      <c r="N8" s="172">
        <v>6</v>
      </c>
      <c r="O8" s="173" t="s">
        <v>590</v>
      </c>
      <c r="Q8" s="175"/>
      <c r="R8" s="778"/>
      <c r="T8" s="250" t="str">
        <f>IF(E8="■","010204","")</f>
        <v/>
      </c>
      <c r="U8" s="247" t="str">
        <f>IF(I8="■","010205","")</f>
        <v/>
      </c>
      <c r="V8" s="273" t="str">
        <f>IF(M8="■","010206","")</f>
        <v/>
      </c>
    </row>
    <row r="9" spans="1:23">
      <c r="A9" s="181"/>
      <c r="B9" s="182"/>
      <c r="C9" s="178"/>
      <c r="D9" s="183"/>
      <c r="E9" s="66" t="s">
        <v>735</v>
      </c>
      <c r="F9" s="179">
        <v>7</v>
      </c>
      <c r="G9" s="171" t="s">
        <v>525</v>
      </c>
      <c r="I9" s="67" t="s">
        <v>735</v>
      </c>
      <c r="J9" s="172">
        <v>8</v>
      </c>
      <c r="K9" s="173" t="s">
        <v>249</v>
      </c>
      <c r="M9" s="67" t="s">
        <v>735</v>
      </c>
      <c r="N9" s="172">
        <v>9</v>
      </c>
      <c r="O9" s="173" t="s">
        <v>250</v>
      </c>
      <c r="Q9" s="175"/>
      <c r="R9" s="778"/>
      <c r="T9" s="250" t="str">
        <f>IF(E9="■","010207","")</f>
        <v/>
      </c>
      <c r="U9" s="247" t="str">
        <f>IF(I9="■","010208","")</f>
        <v/>
      </c>
      <c r="V9" s="273" t="str">
        <f>IF(M9="■","010209","")</f>
        <v/>
      </c>
    </row>
    <row r="10" spans="1:23">
      <c r="A10" s="181"/>
      <c r="B10" s="182"/>
      <c r="C10" s="178"/>
      <c r="D10" s="183"/>
      <c r="E10" s="66" t="s">
        <v>735</v>
      </c>
      <c r="F10" s="179">
        <v>10</v>
      </c>
      <c r="G10" s="204" t="s">
        <v>627</v>
      </c>
      <c r="I10" s="205"/>
      <c r="M10" s="185"/>
      <c r="Q10" s="175"/>
      <c r="R10" s="778"/>
      <c r="T10" s="250" t="str">
        <f>IF(E10="■","010210","")</f>
        <v/>
      </c>
      <c r="V10" s="273"/>
    </row>
    <row r="11" spans="1:23">
      <c r="A11" s="206"/>
      <c r="B11" s="207"/>
      <c r="C11" s="186"/>
      <c r="D11" s="187"/>
      <c r="E11" s="83" t="s">
        <v>735</v>
      </c>
      <c r="F11" s="188">
        <v>99</v>
      </c>
      <c r="G11" s="189" t="s">
        <v>251</v>
      </c>
      <c r="H11" s="190"/>
      <c r="I11" s="191" t="s">
        <v>49</v>
      </c>
      <c r="J11" s="779"/>
      <c r="K11" s="779"/>
      <c r="L11" s="779"/>
      <c r="M11" s="779"/>
      <c r="N11" s="779"/>
      <c r="O11" s="779"/>
      <c r="P11" s="779"/>
      <c r="Q11" s="192" t="s">
        <v>50</v>
      </c>
      <c r="R11" s="193" t="str">
        <f>IF(E11="■","←必須","")</f>
        <v/>
      </c>
      <c r="S11" s="208"/>
      <c r="T11" s="251" t="str">
        <f>IF(E11="■","010299","")</f>
        <v/>
      </c>
      <c r="U11" s="252"/>
      <c r="V11" s="274"/>
    </row>
    <row r="12" spans="1:23">
      <c r="A12" s="209">
        <v>2</v>
      </c>
      <c r="B12" s="210" t="s">
        <v>252</v>
      </c>
      <c r="C12" s="195">
        <v>1</v>
      </c>
      <c r="D12" s="196" t="s">
        <v>253</v>
      </c>
      <c r="E12" s="66" t="s">
        <v>735</v>
      </c>
      <c r="F12" s="197">
        <v>1</v>
      </c>
      <c r="G12" s="211" t="s">
        <v>254</v>
      </c>
      <c r="H12" s="199"/>
      <c r="I12" s="84" t="s">
        <v>735</v>
      </c>
      <c r="J12" s="200">
        <v>2</v>
      </c>
      <c r="K12" s="201" t="s">
        <v>255</v>
      </c>
      <c r="L12" s="202"/>
      <c r="M12" s="84" t="s">
        <v>735</v>
      </c>
      <c r="N12" s="200">
        <v>3</v>
      </c>
      <c r="O12" s="201" t="s">
        <v>256</v>
      </c>
      <c r="P12" s="202"/>
      <c r="Q12" s="203"/>
      <c r="R12" s="775"/>
      <c r="S12" s="208"/>
      <c r="T12" s="250" t="str">
        <f>IF(E12="■","020101","")</f>
        <v/>
      </c>
      <c r="U12" s="247" t="str">
        <f>IF(I12="■","020102","")</f>
        <v/>
      </c>
      <c r="V12" s="273" t="str">
        <f>IF(M12="■","020103","")</f>
        <v/>
      </c>
    </row>
    <row r="13" spans="1:23">
      <c r="A13" s="181"/>
      <c r="B13" s="194"/>
      <c r="C13" s="178"/>
      <c r="D13" s="168"/>
      <c r="E13" s="66" t="s">
        <v>735</v>
      </c>
      <c r="F13" s="179">
        <v>4</v>
      </c>
      <c r="G13" s="171" t="s">
        <v>257</v>
      </c>
      <c r="I13" s="67" t="s">
        <v>735</v>
      </c>
      <c r="J13" s="172">
        <v>5</v>
      </c>
      <c r="K13" s="173" t="s">
        <v>258</v>
      </c>
      <c r="M13" s="67" t="s">
        <v>735</v>
      </c>
      <c r="N13" s="172">
        <v>6</v>
      </c>
      <c r="O13" s="173" t="s">
        <v>259</v>
      </c>
      <c r="Q13" s="175"/>
      <c r="R13" s="775"/>
      <c r="T13" s="250" t="str">
        <f>IF(E13="■","020104","")</f>
        <v/>
      </c>
      <c r="U13" s="247" t="str">
        <f>IF(I13="■","020105","")</f>
        <v/>
      </c>
      <c r="V13" s="273" t="str">
        <f>IF(M13="■","020106","")</f>
        <v/>
      </c>
    </row>
    <row r="14" spans="1:23">
      <c r="A14" s="181"/>
      <c r="B14" s="182"/>
      <c r="C14" s="178"/>
      <c r="D14" s="183"/>
      <c r="E14" s="66" t="s">
        <v>735</v>
      </c>
      <c r="F14" s="179">
        <v>7</v>
      </c>
      <c r="G14" s="171" t="s">
        <v>591</v>
      </c>
      <c r="I14" s="67" t="s">
        <v>735</v>
      </c>
      <c r="J14" s="172">
        <v>8</v>
      </c>
      <c r="K14" s="173" t="s">
        <v>260</v>
      </c>
      <c r="M14" s="67" t="s">
        <v>735</v>
      </c>
      <c r="N14" s="172">
        <v>9</v>
      </c>
      <c r="O14" s="212" t="s">
        <v>625</v>
      </c>
      <c r="Q14" s="175"/>
      <c r="R14" s="775"/>
      <c r="T14" s="250" t="str">
        <f>IF(E14="■","020107","")</f>
        <v/>
      </c>
      <c r="U14" s="247" t="str">
        <f>IF(I14="■","020108","")</f>
        <v/>
      </c>
      <c r="V14" s="273" t="str">
        <f>IF(M14="■","020109","")</f>
        <v/>
      </c>
    </row>
    <row r="15" spans="1:23" ht="14.25" customHeight="1">
      <c r="A15" s="206"/>
      <c r="B15" s="207"/>
      <c r="C15" s="186"/>
      <c r="D15" s="187"/>
      <c r="E15" s="83" t="s">
        <v>735</v>
      </c>
      <c r="F15" s="188">
        <v>99</v>
      </c>
      <c r="G15" s="189" t="s">
        <v>261</v>
      </c>
      <c r="H15" s="190"/>
      <c r="I15" s="191" t="s">
        <v>49</v>
      </c>
      <c r="J15" s="779"/>
      <c r="K15" s="779"/>
      <c r="L15" s="779"/>
      <c r="M15" s="779"/>
      <c r="N15" s="779"/>
      <c r="O15" s="779"/>
      <c r="P15" s="779"/>
      <c r="Q15" s="192" t="s">
        <v>50</v>
      </c>
      <c r="R15" s="193" t="str">
        <f>IF(E15="■","←必須","")</f>
        <v/>
      </c>
      <c r="S15" s="208"/>
      <c r="T15" s="251" t="str">
        <f>IF(E15="■","020199","")</f>
        <v/>
      </c>
      <c r="U15" s="252"/>
      <c r="V15" s="274"/>
    </row>
    <row r="16" spans="1:23">
      <c r="A16" s="209">
        <v>3</v>
      </c>
      <c r="B16" s="780" t="s">
        <v>235</v>
      </c>
      <c r="C16" s="195">
        <v>1</v>
      </c>
      <c r="D16" s="196" t="s">
        <v>262</v>
      </c>
      <c r="E16" s="66" t="s">
        <v>735</v>
      </c>
      <c r="F16" s="197">
        <v>1</v>
      </c>
      <c r="G16" s="211" t="s">
        <v>263</v>
      </c>
      <c r="H16" s="199"/>
      <c r="I16" s="84" t="s">
        <v>735</v>
      </c>
      <c r="J16" s="200">
        <v>2</v>
      </c>
      <c r="K16" s="201" t="s">
        <v>264</v>
      </c>
      <c r="L16" s="202"/>
      <c r="M16" s="84" t="s">
        <v>735</v>
      </c>
      <c r="N16" s="200">
        <v>3</v>
      </c>
      <c r="O16" s="201" t="s">
        <v>265</v>
      </c>
      <c r="P16" s="202"/>
      <c r="Q16" s="203"/>
      <c r="R16" s="775"/>
      <c r="S16" s="208"/>
      <c r="T16" s="248" t="str">
        <f>IF(E16="■","030101","")</f>
        <v/>
      </c>
      <c r="U16" s="249" t="str">
        <f>IF(I16="■","030102","")</f>
        <v/>
      </c>
      <c r="V16" s="272" t="str">
        <f>IF(M16="■","030103","")</f>
        <v/>
      </c>
    </row>
    <row r="17" spans="1:22">
      <c r="A17" s="181"/>
      <c r="B17" s="776"/>
      <c r="C17" s="178"/>
      <c r="D17" s="168"/>
      <c r="E17" s="66" t="s">
        <v>735</v>
      </c>
      <c r="F17" s="179">
        <v>4</v>
      </c>
      <c r="G17" s="171" t="s">
        <v>62</v>
      </c>
      <c r="I17" s="67" t="s">
        <v>735</v>
      </c>
      <c r="J17" s="172">
        <v>5</v>
      </c>
      <c r="K17" s="173" t="s">
        <v>63</v>
      </c>
      <c r="M17" s="185" t="b">
        <v>0</v>
      </c>
      <c r="Q17" s="175"/>
      <c r="R17" s="775"/>
      <c r="T17" s="250" t="str">
        <f>IF(E17="■","030104","")</f>
        <v/>
      </c>
      <c r="U17" s="247" t="str">
        <f>IF(I17="■","030105","")</f>
        <v/>
      </c>
      <c r="V17" s="273"/>
    </row>
    <row r="18" spans="1:22">
      <c r="A18" s="181"/>
      <c r="B18" s="182"/>
      <c r="C18" s="178"/>
      <c r="D18" s="183"/>
      <c r="E18" s="169"/>
      <c r="I18" s="205" t="b">
        <v>0</v>
      </c>
      <c r="M18" s="185" t="b">
        <v>0</v>
      </c>
      <c r="Q18" s="175"/>
      <c r="R18" s="775"/>
      <c r="S18" s="152"/>
      <c r="T18" s="250"/>
      <c r="U18" s="247" t="str">
        <f>IF(I18="■","030105","")</f>
        <v/>
      </c>
      <c r="V18" s="273"/>
    </row>
    <row r="19" spans="1:22" ht="15.75" customHeight="1">
      <c r="A19" s="181"/>
      <c r="B19" s="182"/>
      <c r="C19" s="186"/>
      <c r="D19" s="187"/>
      <c r="E19" s="83" t="s">
        <v>735</v>
      </c>
      <c r="F19" s="188">
        <v>99</v>
      </c>
      <c r="G19" s="189" t="s">
        <v>266</v>
      </c>
      <c r="H19" s="190"/>
      <c r="I19" s="191" t="s">
        <v>49</v>
      </c>
      <c r="J19" s="779"/>
      <c r="K19" s="779"/>
      <c r="L19" s="779"/>
      <c r="M19" s="779"/>
      <c r="N19" s="779"/>
      <c r="O19" s="779"/>
      <c r="P19" s="779"/>
      <c r="Q19" s="192" t="s">
        <v>50</v>
      </c>
      <c r="R19" s="193" t="str">
        <f>IF(E19="■","←必須","")</f>
        <v/>
      </c>
      <c r="S19" s="208"/>
      <c r="T19" s="251" t="str">
        <f>IF(E19="■","030199","")</f>
        <v/>
      </c>
      <c r="U19" s="252"/>
      <c r="V19" s="274"/>
    </row>
    <row r="20" spans="1:22" ht="14.25" customHeight="1">
      <c r="A20" s="181"/>
      <c r="B20" s="194"/>
      <c r="C20" s="195">
        <v>2</v>
      </c>
      <c r="D20" s="196" t="s">
        <v>557</v>
      </c>
      <c r="E20" s="66" t="s">
        <v>735</v>
      </c>
      <c r="F20" s="197">
        <v>1</v>
      </c>
      <c r="G20" s="211" t="s">
        <v>263</v>
      </c>
      <c r="H20" s="199"/>
      <c r="I20" s="84" t="s">
        <v>735</v>
      </c>
      <c r="J20" s="200">
        <v>2</v>
      </c>
      <c r="K20" s="201" t="s">
        <v>264</v>
      </c>
      <c r="L20" s="202"/>
      <c r="M20" s="84" t="s">
        <v>735</v>
      </c>
      <c r="N20" s="200">
        <v>3</v>
      </c>
      <c r="O20" s="201" t="s">
        <v>265</v>
      </c>
      <c r="P20" s="202"/>
      <c r="Q20" s="203"/>
      <c r="R20" s="775"/>
      <c r="S20" s="208"/>
      <c r="T20" s="248" t="str">
        <f>IF(E20="■","030201","")</f>
        <v/>
      </c>
      <c r="U20" s="249" t="str">
        <f>IF(I20="■","030202","")</f>
        <v/>
      </c>
      <c r="V20" s="272" t="str">
        <f>IF(M20="■","030203","")</f>
        <v/>
      </c>
    </row>
    <row r="21" spans="1:22">
      <c r="A21" s="181"/>
      <c r="B21" s="194"/>
      <c r="C21" s="178"/>
      <c r="D21" s="168"/>
      <c r="E21" s="66" t="s">
        <v>735</v>
      </c>
      <c r="F21" s="179">
        <v>4</v>
      </c>
      <c r="G21" s="171" t="s">
        <v>592</v>
      </c>
      <c r="I21" s="67" t="s">
        <v>735</v>
      </c>
      <c r="J21" s="172">
        <v>5</v>
      </c>
      <c r="K21" s="173" t="s">
        <v>267</v>
      </c>
      <c r="M21" s="67" t="s">
        <v>735</v>
      </c>
      <c r="N21" s="172">
        <v>6</v>
      </c>
      <c r="O21" s="173" t="s">
        <v>268</v>
      </c>
      <c r="Q21" s="175"/>
      <c r="R21" s="775"/>
      <c r="S21" s="152"/>
      <c r="T21" s="250" t="str">
        <f>IF(E21="■","030204","")</f>
        <v/>
      </c>
      <c r="U21" s="247" t="str">
        <f>IF(I21="■","030205","")</f>
        <v/>
      </c>
      <c r="V21" s="273" t="str">
        <f>IF(M21="■","030206","")</f>
        <v/>
      </c>
    </row>
    <row r="22" spans="1:22">
      <c r="A22" s="181"/>
      <c r="B22" s="182"/>
      <c r="C22" s="178"/>
      <c r="D22" s="183" t="s">
        <v>269</v>
      </c>
      <c r="E22" s="66" t="s">
        <v>735</v>
      </c>
      <c r="F22" s="179">
        <v>7</v>
      </c>
      <c r="G22" s="171" t="s">
        <v>270</v>
      </c>
      <c r="I22" s="67" t="s">
        <v>735</v>
      </c>
      <c r="J22" s="172">
        <v>8</v>
      </c>
      <c r="K22" s="173" t="s">
        <v>62</v>
      </c>
      <c r="M22" s="67" t="s">
        <v>735</v>
      </c>
      <c r="N22" s="172">
        <v>9</v>
      </c>
      <c r="O22" s="173" t="s">
        <v>63</v>
      </c>
      <c r="Q22" s="175"/>
      <c r="R22" s="775"/>
      <c r="S22" s="152"/>
      <c r="T22" s="250" t="str">
        <f>IF(E22="■","030207","")</f>
        <v/>
      </c>
      <c r="U22" s="247" t="str">
        <f>IF(I22="■","030208","")</f>
        <v/>
      </c>
      <c r="V22" s="273" t="str">
        <f>IF(M22="■","030209","")</f>
        <v/>
      </c>
    </row>
    <row r="23" spans="1:22" ht="17.25" customHeight="1">
      <c r="A23" s="181"/>
      <c r="B23" s="182"/>
      <c r="C23" s="186"/>
      <c r="D23" s="187"/>
      <c r="E23" s="83" t="s">
        <v>735</v>
      </c>
      <c r="F23" s="188">
        <v>99</v>
      </c>
      <c r="G23" s="213" t="s">
        <v>572</v>
      </c>
      <c r="H23" s="190"/>
      <c r="I23" s="191" t="s">
        <v>49</v>
      </c>
      <c r="J23" s="779"/>
      <c r="K23" s="779"/>
      <c r="L23" s="779"/>
      <c r="M23" s="779"/>
      <c r="N23" s="779"/>
      <c r="O23" s="779"/>
      <c r="P23" s="779"/>
      <c r="Q23" s="192" t="s">
        <v>50</v>
      </c>
      <c r="R23" s="193" t="str">
        <f>IF(E23="■","←必須","")</f>
        <v/>
      </c>
      <c r="S23" s="208"/>
      <c r="T23" s="251" t="str">
        <f>IF(E23="■","030299","")</f>
        <v/>
      </c>
      <c r="U23" s="252"/>
      <c r="V23" s="274"/>
    </row>
    <row r="24" spans="1:22" ht="13.5" customHeight="1">
      <c r="A24" s="181"/>
      <c r="B24" s="194"/>
      <c r="C24" s="195">
        <v>3</v>
      </c>
      <c r="D24" s="196" t="s">
        <v>271</v>
      </c>
      <c r="E24" s="66" t="s">
        <v>735</v>
      </c>
      <c r="F24" s="197">
        <v>1</v>
      </c>
      <c r="G24" s="211" t="s">
        <v>272</v>
      </c>
      <c r="H24" s="199"/>
      <c r="I24" s="84" t="s">
        <v>735</v>
      </c>
      <c r="J24" s="200">
        <v>2</v>
      </c>
      <c r="K24" s="201" t="s">
        <v>273</v>
      </c>
      <c r="L24" s="202"/>
      <c r="M24" s="84" t="s">
        <v>735</v>
      </c>
      <c r="N24" s="200">
        <v>3</v>
      </c>
      <c r="O24" s="201" t="s">
        <v>274</v>
      </c>
      <c r="P24" s="202"/>
      <c r="Q24" s="203"/>
      <c r="R24" s="775"/>
      <c r="S24" s="208"/>
      <c r="T24" s="248" t="str">
        <f>IF(E24="■","030301","")</f>
        <v/>
      </c>
      <c r="U24" s="249" t="str">
        <f>IF(I24="■","030302","")</f>
        <v/>
      </c>
      <c r="V24" s="272" t="str">
        <f>IF(M24="■","030303","")</f>
        <v/>
      </c>
    </row>
    <row r="25" spans="1:22">
      <c r="A25" s="181"/>
      <c r="B25" s="194"/>
      <c r="C25" s="178"/>
      <c r="D25" s="168"/>
      <c r="E25" s="66" t="s">
        <v>735</v>
      </c>
      <c r="F25" s="179">
        <v>4</v>
      </c>
      <c r="G25" s="171" t="s">
        <v>267</v>
      </c>
      <c r="I25" s="67" t="s">
        <v>735</v>
      </c>
      <c r="J25" s="172">
        <v>5</v>
      </c>
      <c r="K25" s="173" t="s">
        <v>275</v>
      </c>
      <c r="M25" s="185" t="b">
        <v>0</v>
      </c>
      <c r="Q25" s="175"/>
      <c r="R25" s="775"/>
      <c r="S25" s="152"/>
      <c r="T25" s="250" t="str">
        <f>IF(E25="■","030304","")</f>
        <v/>
      </c>
      <c r="U25" s="247" t="str">
        <f>IF(I25="■","030305","")</f>
        <v/>
      </c>
      <c r="V25" s="273"/>
    </row>
    <row r="26" spans="1:22">
      <c r="A26" s="181"/>
      <c r="B26" s="182"/>
      <c r="C26" s="178"/>
      <c r="D26" s="183"/>
      <c r="E26" s="214" t="b">
        <v>0</v>
      </c>
      <c r="I26" s="205" t="b">
        <v>0</v>
      </c>
      <c r="M26" s="185" t="b">
        <v>0</v>
      </c>
      <c r="Q26" s="175"/>
      <c r="R26" s="775"/>
      <c r="S26" s="152"/>
      <c r="T26" s="250"/>
      <c r="V26" s="273"/>
    </row>
    <row r="27" spans="1:22" ht="15.75" customHeight="1">
      <c r="A27" s="181"/>
      <c r="B27" s="182"/>
      <c r="C27" s="186"/>
      <c r="D27" s="187"/>
      <c r="E27" s="83" t="s">
        <v>735</v>
      </c>
      <c r="F27" s="188">
        <v>99</v>
      </c>
      <c r="G27" s="189" t="s">
        <v>276</v>
      </c>
      <c r="H27" s="190"/>
      <c r="I27" s="191" t="s">
        <v>49</v>
      </c>
      <c r="J27" s="779"/>
      <c r="K27" s="779"/>
      <c r="L27" s="779"/>
      <c r="M27" s="779"/>
      <c r="N27" s="779"/>
      <c r="O27" s="779"/>
      <c r="P27" s="779"/>
      <c r="Q27" s="192" t="s">
        <v>50</v>
      </c>
      <c r="R27" s="193" t="str">
        <f>IF(E27="■","←必須","")</f>
        <v/>
      </c>
      <c r="S27" s="208"/>
      <c r="T27" s="251" t="str">
        <f>IF(E27="■","030399","")</f>
        <v/>
      </c>
      <c r="U27" s="252"/>
      <c r="V27" s="274"/>
    </row>
    <row r="28" spans="1:22">
      <c r="A28" s="181"/>
      <c r="B28" s="194"/>
      <c r="C28" s="195">
        <v>4</v>
      </c>
      <c r="D28" s="196" t="s">
        <v>277</v>
      </c>
      <c r="E28" s="66" t="s">
        <v>735</v>
      </c>
      <c r="F28" s="197">
        <v>1</v>
      </c>
      <c r="G28" s="211" t="s">
        <v>278</v>
      </c>
      <c r="H28" s="199"/>
      <c r="I28" s="84" t="s">
        <v>735</v>
      </c>
      <c r="J28" s="200">
        <v>2</v>
      </c>
      <c r="K28" s="201" t="s">
        <v>593</v>
      </c>
      <c r="L28" s="202"/>
      <c r="M28" s="215" t="b">
        <v>0</v>
      </c>
      <c r="N28" s="200"/>
      <c r="O28" s="201"/>
      <c r="P28" s="202"/>
      <c r="Q28" s="203"/>
      <c r="R28" s="775"/>
      <c r="S28" s="208"/>
      <c r="T28" s="248" t="str">
        <f>IF(E28="■","030401","")</f>
        <v/>
      </c>
      <c r="U28" s="249" t="str">
        <f>IF(I28="■","030402","")</f>
        <v/>
      </c>
      <c r="V28" s="272"/>
    </row>
    <row r="29" spans="1:22" ht="9" customHeight="1">
      <c r="A29" s="181"/>
      <c r="B29" s="194"/>
      <c r="C29" s="178"/>
      <c r="D29" s="168"/>
      <c r="E29" s="214" t="b">
        <v>0</v>
      </c>
      <c r="I29" s="205" t="b">
        <v>0</v>
      </c>
      <c r="M29" s="185" t="b">
        <v>0</v>
      </c>
      <c r="Q29" s="175"/>
      <c r="R29" s="775"/>
      <c r="S29" s="152"/>
      <c r="T29" s="250"/>
      <c r="V29" s="273"/>
    </row>
    <row r="30" spans="1:22" ht="9" customHeight="1">
      <c r="A30" s="181"/>
      <c r="B30" s="182"/>
      <c r="C30" s="178"/>
      <c r="D30" s="183"/>
      <c r="E30" s="214" t="b">
        <v>0</v>
      </c>
      <c r="I30" s="205" t="b">
        <v>0</v>
      </c>
      <c r="M30" s="185" t="b">
        <v>0</v>
      </c>
      <c r="Q30" s="175"/>
      <c r="R30" s="775"/>
      <c r="S30" s="152"/>
      <c r="T30" s="250"/>
      <c r="V30" s="273"/>
    </row>
    <row r="31" spans="1:22" ht="16.5" customHeight="1">
      <c r="A31" s="181"/>
      <c r="B31" s="182"/>
      <c r="C31" s="186"/>
      <c r="D31" s="187"/>
      <c r="E31" s="83" t="s">
        <v>735</v>
      </c>
      <c r="F31" s="188">
        <v>99</v>
      </c>
      <c r="G31" s="189" t="s">
        <v>279</v>
      </c>
      <c r="H31" s="190"/>
      <c r="I31" s="191" t="s">
        <v>49</v>
      </c>
      <c r="J31" s="779"/>
      <c r="K31" s="779"/>
      <c r="L31" s="779"/>
      <c r="M31" s="779"/>
      <c r="N31" s="779"/>
      <c r="O31" s="779"/>
      <c r="P31" s="779"/>
      <c r="Q31" s="192" t="s">
        <v>50</v>
      </c>
      <c r="R31" s="193" t="str">
        <f>IF(E31="■","←必須","")</f>
        <v/>
      </c>
      <c r="S31" s="208"/>
      <c r="T31" s="251" t="str">
        <f>IF(E31="■","030499","")</f>
        <v/>
      </c>
      <c r="U31" s="252"/>
      <c r="V31" s="274"/>
    </row>
    <row r="32" spans="1:22">
      <c r="A32" s="181"/>
      <c r="B32" s="194"/>
      <c r="C32" s="195">
        <v>5</v>
      </c>
      <c r="D32" s="196" t="s">
        <v>280</v>
      </c>
      <c r="E32" s="66" t="s">
        <v>735</v>
      </c>
      <c r="F32" s="197">
        <v>1</v>
      </c>
      <c r="G32" s="211" t="s">
        <v>281</v>
      </c>
      <c r="H32" s="199"/>
      <c r="I32" s="84" t="s">
        <v>735</v>
      </c>
      <c r="J32" s="200">
        <v>2</v>
      </c>
      <c r="K32" s="201" t="s">
        <v>282</v>
      </c>
      <c r="L32" s="202"/>
      <c r="M32" s="215" t="b">
        <v>0</v>
      </c>
      <c r="N32" s="200"/>
      <c r="O32" s="201"/>
      <c r="P32" s="202"/>
      <c r="Q32" s="203"/>
      <c r="R32" s="775"/>
      <c r="S32" s="208"/>
      <c r="T32" s="248" t="str">
        <f>IF(E32="■","030501","")</f>
        <v/>
      </c>
      <c r="U32" s="249" t="str">
        <f>IF(I32="■","030502","")</f>
        <v/>
      </c>
      <c r="V32" s="272"/>
    </row>
    <row r="33" spans="1:22" ht="9" customHeight="1">
      <c r="A33" s="181"/>
      <c r="B33" s="194"/>
      <c r="C33" s="178"/>
      <c r="D33" s="168"/>
      <c r="E33" s="214" t="b">
        <v>0</v>
      </c>
      <c r="I33" s="205" t="b">
        <v>0</v>
      </c>
      <c r="M33" s="185"/>
      <c r="Q33" s="175"/>
      <c r="R33" s="775"/>
      <c r="S33" s="152"/>
      <c r="T33" s="250"/>
      <c r="V33" s="273"/>
    </row>
    <row r="34" spans="1:22" ht="9" customHeight="1">
      <c r="A34" s="181"/>
      <c r="B34" s="182"/>
      <c r="C34" s="178"/>
      <c r="D34" s="183"/>
      <c r="E34" s="214" t="b">
        <v>0</v>
      </c>
      <c r="I34" s="205" t="b">
        <v>0</v>
      </c>
      <c r="M34" s="185"/>
      <c r="Q34" s="175"/>
      <c r="R34" s="775"/>
      <c r="S34" s="152"/>
      <c r="T34" s="250"/>
      <c r="V34" s="273"/>
    </row>
    <row r="35" spans="1:22" ht="16.5" customHeight="1">
      <c r="A35" s="206"/>
      <c r="B35" s="207"/>
      <c r="C35" s="186"/>
      <c r="D35" s="187"/>
      <c r="E35" s="83" t="s">
        <v>735</v>
      </c>
      <c r="F35" s="188">
        <v>99</v>
      </c>
      <c r="G35" s="189" t="s">
        <v>283</v>
      </c>
      <c r="H35" s="190"/>
      <c r="I35" s="191" t="s">
        <v>49</v>
      </c>
      <c r="J35" s="779"/>
      <c r="K35" s="779"/>
      <c r="L35" s="779"/>
      <c r="M35" s="779"/>
      <c r="N35" s="779"/>
      <c r="O35" s="779"/>
      <c r="P35" s="779"/>
      <c r="Q35" s="192" t="s">
        <v>50</v>
      </c>
      <c r="R35" s="193" t="str">
        <f>IF(E35="■","←必須","")</f>
        <v/>
      </c>
      <c r="S35" s="208"/>
      <c r="T35" s="251" t="str">
        <f>IF(E35="■","030599","")</f>
        <v/>
      </c>
      <c r="U35" s="252"/>
      <c r="V35" s="274"/>
    </row>
    <row r="36" spans="1:22">
      <c r="A36" s="209">
        <v>4</v>
      </c>
      <c r="B36" s="210" t="s">
        <v>236</v>
      </c>
      <c r="C36" s="195">
        <v>1</v>
      </c>
      <c r="D36" s="196" t="s">
        <v>284</v>
      </c>
      <c r="E36" s="66" t="s">
        <v>735</v>
      </c>
      <c r="F36" s="197">
        <v>1</v>
      </c>
      <c r="G36" s="211" t="s">
        <v>285</v>
      </c>
      <c r="H36" s="199"/>
      <c r="I36" s="84" t="s">
        <v>735</v>
      </c>
      <c r="J36" s="200">
        <v>2</v>
      </c>
      <c r="K36" s="201" t="s">
        <v>594</v>
      </c>
      <c r="L36" s="202"/>
      <c r="M36" s="84" t="s">
        <v>735</v>
      </c>
      <c r="N36" s="200">
        <v>3</v>
      </c>
      <c r="O36" s="201" t="s">
        <v>286</v>
      </c>
      <c r="P36" s="202"/>
      <c r="Q36" s="203"/>
      <c r="R36" s="775"/>
      <c r="S36" s="208"/>
      <c r="T36" s="248" t="str">
        <f>IF(E36="■","040101","")</f>
        <v/>
      </c>
      <c r="U36" s="249" t="str">
        <f>IF(I36="■","040102","")</f>
        <v/>
      </c>
      <c r="V36" s="272" t="str">
        <f>IF(M36="■","040103","")</f>
        <v/>
      </c>
    </row>
    <row r="37" spans="1:22">
      <c r="A37" s="181"/>
      <c r="B37" s="194"/>
      <c r="C37" s="178"/>
      <c r="D37" s="168"/>
      <c r="E37" s="66" t="s">
        <v>735</v>
      </c>
      <c r="F37" s="179">
        <v>4</v>
      </c>
      <c r="G37" s="171" t="s">
        <v>287</v>
      </c>
      <c r="I37" s="67" t="s">
        <v>735</v>
      </c>
      <c r="J37" s="172">
        <v>5</v>
      </c>
      <c r="K37" s="173" t="s">
        <v>288</v>
      </c>
      <c r="M37" s="67" t="s">
        <v>735</v>
      </c>
      <c r="N37" s="172">
        <v>6</v>
      </c>
      <c r="O37" s="173" t="s">
        <v>289</v>
      </c>
      <c r="Q37" s="175"/>
      <c r="R37" s="775"/>
      <c r="S37" s="152"/>
      <c r="T37" s="250" t="str">
        <f>IF(E37="■","040104","")</f>
        <v/>
      </c>
      <c r="U37" s="247" t="str">
        <f>IF(I37="■","040105","")</f>
        <v/>
      </c>
      <c r="V37" s="273" t="str">
        <f>IF(M37="■","040106","")</f>
        <v/>
      </c>
    </row>
    <row r="38" spans="1:22">
      <c r="A38" s="181"/>
      <c r="B38" s="182"/>
      <c r="C38" s="178"/>
      <c r="D38" s="183"/>
      <c r="E38" s="66" t="s">
        <v>735</v>
      </c>
      <c r="F38" s="179">
        <v>7</v>
      </c>
      <c r="G38" s="171" t="s">
        <v>290</v>
      </c>
      <c r="I38" s="67" t="s">
        <v>735</v>
      </c>
      <c r="J38" s="172">
        <v>8</v>
      </c>
      <c r="K38" s="173" t="s">
        <v>291</v>
      </c>
      <c r="M38" s="67" t="s">
        <v>735</v>
      </c>
      <c r="N38" s="172">
        <v>9</v>
      </c>
      <c r="O38" s="173" t="s">
        <v>292</v>
      </c>
      <c r="Q38" s="175"/>
      <c r="R38" s="775"/>
      <c r="S38" s="152"/>
      <c r="T38" s="250" t="str">
        <f>IF(E38="■","040107","")</f>
        <v/>
      </c>
      <c r="U38" s="247" t="str">
        <f>IF(I38="■","040108","")</f>
        <v/>
      </c>
      <c r="V38" s="273" t="str">
        <f>IF(M38="■","040109","")</f>
        <v/>
      </c>
    </row>
    <row r="39" spans="1:22">
      <c r="A39" s="181"/>
      <c r="B39" s="182"/>
      <c r="C39" s="186"/>
      <c r="D39" s="187"/>
      <c r="E39" s="83" t="s">
        <v>735</v>
      </c>
      <c r="F39" s="188">
        <v>99</v>
      </c>
      <c r="G39" s="189" t="s">
        <v>293</v>
      </c>
      <c r="H39" s="190"/>
      <c r="I39" s="191" t="s">
        <v>49</v>
      </c>
      <c r="J39" s="779"/>
      <c r="K39" s="779"/>
      <c r="L39" s="779"/>
      <c r="M39" s="779"/>
      <c r="N39" s="779"/>
      <c r="O39" s="779"/>
      <c r="P39" s="779"/>
      <c r="Q39" s="192" t="s">
        <v>50</v>
      </c>
      <c r="R39" s="193" t="str">
        <f>IF(E39="■","←必須","")</f>
        <v/>
      </c>
      <c r="S39" s="208"/>
      <c r="T39" s="251" t="str">
        <f>IF(E39="■","040199","")</f>
        <v/>
      </c>
      <c r="U39" s="252"/>
      <c r="V39" s="274"/>
    </row>
    <row r="40" spans="1:22">
      <c r="A40" s="181"/>
      <c r="B40" s="194"/>
      <c r="C40" s="195">
        <v>2</v>
      </c>
      <c r="D40" s="196" t="s">
        <v>294</v>
      </c>
      <c r="E40" s="66" t="s">
        <v>735</v>
      </c>
      <c r="F40" s="197">
        <v>1</v>
      </c>
      <c r="G40" s="211" t="s">
        <v>295</v>
      </c>
      <c r="H40" s="199"/>
      <c r="I40" s="84" t="s">
        <v>735</v>
      </c>
      <c r="J40" s="200">
        <v>2</v>
      </c>
      <c r="K40" s="201" t="s">
        <v>296</v>
      </c>
      <c r="L40" s="202"/>
      <c r="M40" s="84" t="s">
        <v>735</v>
      </c>
      <c r="N40" s="200">
        <v>3</v>
      </c>
      <c r="O40" s="201" t="s">
        <v>297</v>
      </c>
      <c r="P40" s="202"/>
      <c r="Q40" s="203"/>
      <c r="R40" s="775"/>
      <c r="S40" s="208"/>
      <c r="T40" s="248" t="str">
        <f>IF(E40="■","040201","")</f>
        <v/>
      </c>
      <c r="U40" s="249" t="str">
        <f>IF(I40="■","040202","")</f>
        <v/>
      </c>
      <c r="V40" s="272" t="str">
        <f>IF(M40="■","040203","")</f>
        <v/>
      </c>
    </row>
    <row r="41" spans="1:22">
      <c r="A41" s="181"/>
      <c r="B41" s="194"/>
      <c r="C41" s="178"/>
      <c r="D41" s="168"/>
      <c r="E41" s="66" t="s">
        <v>735</v>
      </c>
      <c r="F41" s="179">
        <v>4</v>
      </c>
      <c r="G41" s="171" t="s">
        <v>298</v>
      </c>
      <c r="I41" s="67" t="s">
        <v>735</v>
      </c>
      <c r="J41" s="172">
        <v>5</v>
      </c>
      <c r="K41" s="173" t="s">
        <v>299</v>
      </c>
      <c r="M41" s="67" t="s">
        <v>735</v>
      </c>
      <c r="N41" s="172">
        <v>6</v>
      </c>
      <c r="O41" s="781" t="s">
        <v>574</v>
      </c>
      <c r="P41" s="782"/>
      <c r="Q41" s="175"/>
      <c r="R41" s="775"/>
      <c r="S41" s="152"/>
      <c r="T41" s="250" t="str">
        <f>IF(E41="■","040204","")</f>
        <v/>
      </c>
      <c r="U41" s="247" t="str">
        <f>IF(I41="■","040205","")</f>
        <v/>
      </c>
      <c r="V41" s="273" t="str">
        <f>IF(M41="■","040206","")</f>
        <v/>
      </c>
    </row>
    <row r="42" spans="1:22">
      <c r="A42" s="181"/>
      <c r="B42" s="182"/>
      <c r="C42" s="178"/>
      <c r="D42" s="183"/>
      <c r="E42" s="66" t="s">
        <v>735</v>
      </c>
      <c r="F42" s="179">
        <v>7</v>
      </c>
      <c r="G42" s="171" t="s">
        <v>300</v>
      </c>
      <c r="I42" s="67" t="s">
        <v>735</v>
      </c>
      <c r="J42" s="172">
        <v>8</v>
      </c>
      <c r="K42" s="173" t="s">
        <v>301</v>
      </c>
      <c r="M42" s="180"/>
      <c r="Q42" s="175"/>
      <c r="R42" s="775"/>
      <c r="S42" s="152"/>
      <c r="T42" s="250" t="str">
        <f>IF(E42="■","040207","")</f>
        <v/>
      </c>
      <c r="U42" s="247" t="str">
        <f>IF(I42="■","040208","")</f>
        <v/>
      </c>
      <c r="V42" s="273"/>
    </row>
    <row r="43" spans="1:22">
      <c r="A43" s="181"/>
      <c r="B43" s="182"/>
      <c r="C43" s="186"/>
      <c r="D43" s="187"/>
      <c r="E43" s="83" t="s">
        <v>735</v>
      </c>
      <c r="F43" s="188">
        <v>99</v>
      </c>
      <c r="G43" s="189" t="s">
        <v>302</v>
      </c>
      <c r="H43" s="190"/>
      <c r="I43" s="191" t="s">
        <v>49</v>
      </c>
      <c r="J43" s="779"/>
      <c r="K43" s="779"/>
      <c r="L43" s="779"/>
      <c r="M43" s="779"/>
      <c r="N43" s="779"/>
      <c r="O43" s="779"/>
      <c r="P43" s="779"/>
      <c r="Q43" s="192" t="s">
        <v>50</v>
      </c>
      <c r="R43" s="193" t="str">
        <f>IF(E43="■","←必須","")</f>
        <v/>
      </c>
      <c r="S43" s="208"/>
      <c r="T43" s="251" t="str">
        <f>IF(E43="■","040299","")</f>
        <v/>
      </c>
      <c r="U43" s="252"/>
      <c r="V43" s="274"/>
    </row>
    <row r="44" spans="1:22">
      <c r="A44" s="181"/>
      <c r="B44" s="194"/>
      <c r="C44" s="195">
        <v>3</v>
      </c>
      <c r="D44" s="196" t="s">
        <v>303</v>
      </c>
      <c r="E44" s="66" t="s">
        <v>735</v>
      </c>
      <c r="F44" s="197">
        <v>1</v>
      </c>
      <c r="G44" s="211" t="s">
        <v>595</v>
      </c>
      <c r="H44" s="199"/>
      <c r="I44" s="84" t="s">
        <v>735</v>
      </c>
      <c r="J44" s="200">
        <v>2</v>
      </c>
      <c r="K44" s="201" t="s">
        <v>91</v>
      </c>
      <c r="L44" s="202"/>
      <c r="M44" s="84" t="s">
        <v>735</v>
      </c>
      <c r="N44" s="200">
        <v>3</v>
      </c>
      <c r="O44" s="201" t="s">
        <v>304</v>
      </c>
      <c r="P44" s="202"/>
      <c r="Q44" s="203"/>
      <c r="R44" s="775"/>
      <c r="S44" s="208"/>
      <c r="T44" s="248" t="str">
        <f>IF(E44="■","040301","")</f>
        <v/>
      </c>
      <c r="U44" s="249" t="str">
        <f>IF(I44="■","040302","")</f>
        <v/>
      </c>
      <c r="V44" s="272" t="str">
        <f>IF(M44="■","040303","")</f>
        <v/>
      </c>
    </row>
    <row r="45" spans="1:22">
      <c r="A45" s="181"/>
      <c r="B45" s="194"/>
      <c r="C45" s="178"/>
      <c r="D45" s="168"/>
      <c r="E45" s="66" t="s">
        <v>735</v>
      </c>
      <c r="F45" s="179">
        <v>4</v>
      </c>
      <c r="G45" s="171" t="s">
        <v>305</v>
      </c>
      <c r="I45" s="67" t="s">
        <v>735</v>
      </c>
      <c r="J45" s="172">
        <v>5</v>
      </c>
      <c r="K45" s="173" t="s">
        <v>306</v>
      </c>
      <c r="M45" s="67" t="s">
        <v>735</v>
      </c>
      <c r="N45" s="172">
        <v>6</v>
      </c>
      <c r="O45" s="173" t="s">
        <v>307</v>
      </c>
      <c r="Q45" s="175"/>
      <c r="R45" s="775"/>
      <c r="S45" s="152"/>
      <c r="T45" s="250" t="str">
        <f>IF(E45="■","040304","")</f>
        <v/>
      </c>
      <c r="U45" s="247" t="str">
        <f>IF(I45="■","040305","")</f>
        <v/>
      </c>
      <c r="V45" s="273" t="str">
        <f>IF(M45="■","040306","")</f>
        <v/>
      </c>
    </row>
    <row r="46" spans="1:22">
      <c r="A46" s="181"/>
      <c r="B46" s="182"/>
      <c r="C46" s="178"/>
      <c r="D46" s="183"/>
      <c r="E46" s="66" t="s">
        <v>735</v>
      </c>
      <c r="F46" s="179">
        <v>7</v>
      </c>
      <c r="G46" s="171" t="s">
        <v>308</v>
      </c>
      <c r="I46" s="67" t="s">
        <v>735</v>
      </c>
      <c r="J46" s="172">
        <v>8</v>
      </c>
      <c r="K46" s="173" t="s">
        <v>309</v>
      </c>
      <c r="M46" s="67" t="s">
        <v>735</v>
      </c>
      <c r="N46" s="172">
        <v>9</v>
      </c>
      <c r="O46" s="173" t="s">
        <v>310</v>
      </c>
      <c r="Q46" s="175"/>
      <c r="R46" s="775"/>
      <c r="S46" s="152"/>
      <c r="T46" s="250" t="str">
        <f>IF(E46="■","040307","")</f>
        <v/>
      </c>
      <c r="U46" s="247" t="str">
        <f>IF(I46="■","040308","")</f>
        <v/>
      </c>
      <c r="V46" s="273" t="str">
        <f>IF(M46="■","040309","")</f>
        <v/>
      </c>
    </row>
    <row r="47" spans="1:22" ht="17.25" customHeight="1">
      <c r="A47" s="181"/>
      <c r="B47" s="182"/>
      <c r="C47" s="186"/>
      <c r="D47" s="187"/>
      <c r="E47" s="83" t="s">
        <v>735</v>
      </c>
      <c r="F47" s="188">
        <v>99</v>
      </c>
      <c r="G47" s="189" t="s">
        <v>311</v>
      </c>
      <c r="H47" s="190"/>
      <c r="I47" s="191" t="s">
        <v>49</v>
      </c>
      <c r="J47" s="779"/>
      <c r="K47" s="779"/>
      <c r="L47" s="779"/>
      <c r="M47" s="779"/>
      <c r="N47" s="779"/>
      <c r="O47" s="779"/>
      <c r="P47" s="779"/>
      <c r="Q47" s="192" t="s">
        <v>50</v>
      </c>
      <c r="R47" s="193" t="str">
        <f>IF(E47="■","←必須","")</f>
        <v/>
      </c>
      <c r="S47" s="208"/>
      <c r="T47" s="251" t="str">
        <f>IF(E47="■","040399","")</f>
        <v/>
      </c>
      <c r="U47" s="252"/>
      <c r="V47" s="274"/>
    </row>
    <row r="48" spans="1:22" ht="15" customHeight="1">
      <c r="A48" s="181"/>
      <c r="B48" s="194"/>
      <c r="C48" s="195">
        <v>4</v>
      </c>
      <c r="D48" s="196" t="s">
        <v>312</v>
      </c>
      <c r="E48" s="66" t="s">
        <v>735</v>
      </c>
      <c r="F48" s="197">
        <v>1</v>
      </c>
      <c r="G48" s="211" t="s">
        <v>313</v>
      </c>
      <c r="H48" s="199"/>
      <c r="I48" s="84" t="s">
        <v>735</v>
      </c>
      <c r="J48" s="200">
        <v>2</v>
      </c>
      <c r="K48" s="201" t="s">
        <v>314</v>
      </c>
      <c r="L48" s="202"/>
      <c r="M48" s="84" t="s">
        <v>735</v>
      </c>
      <c r="N48" s="200">
        <v>3</v>
      </c>
      <c r="O48" s="201" t="s">
        <v>315</v>
      </c>
      <c r="P48" s="202"/>
      <c r="Q48" s="203"/>
      <c r="R48" s="775"/>
      <c r="S48" s="208"/>
      <c r="T48" s="248" t="str">
        <f>IF(E48="■","040401","")</f>
        <v/>
      </c>
      <c r="U48" s="249" t="str">
        <f>IF(I48="■","040402","")</f>
        <v/>
      </c>
      <c r="V48" s="272" t="str">
        <f>IF(M48="■","040403","")</f>
        <v/>
      </c>
    </row>
    <row r="49" spans="1:22">
      <c r="A49" s="181"/>
      <c r="B49" s="194"/>
      <c r="C49" s="178"/>
      <c r="D49" s="168"/>
      <c r="E49" s="66" t="s">
        <v>735</v>
      </c>
      <c r="F49" s="179">
        <v>4</v>
      </c>
      <c r="G49" s="171" t="s">
        <v>316</v>
      </c>
      <c r="I49" s="67" t="s">
        <v>735</v>
      </c>
      <c r="J49" s="172">
        <v>5</v>
      </c>
      <c r="K49" s="173" t="s">
        <v>317</v>
      </c>
      <c r="M49" s="67" t="s">
        <v>735</v>
      </c>
      <c r="N49" s="172">
        <v>6</v>
      </c>
      <c r="O49" s="173" t="s">
        <v>318</v>
      </c>
      <c r="Q49" s="175"/>
      <c r="R49" s="775"/>
      <c r="S49" s="152"/>
      <c r="T49" s="250" t="str">
        <f>IF(E49="■","040404","")</f>
        <v/>
      </c>
      <c r="U49" s="247" t="str">
        <f>IF(I49="■","040405","")</f>
        <v/>
      </c>
      <c r="V49" s="273" t="str">
        <f>IF(M49="■","040406","")</f>
        <v/>
      </c>
    </row>
    <row r="50" spans="1:22">
      <c r="A50" s="181"/>
      <c r="B50" s="182"/>
      <c r="C50" s="178"/>
      <c r="D50" s="183"/>
      <c r="E50" s="66" t="s">
        <v>735</v>
      </c>
      <c r="F50" s="179">
        <v>7</v>
      </c>
      <c r="G50" s="171" t="s">
        <v>319</v>
      </c>
      <c r="I50" s="67" t="s">
        <v>735</v>
      </c>
      <c r="J50" s="172">
        <v>8</v>
      </c>
      <c r="K50" s="173" t="s">
        <v>320</v>
      </c>
      <c r="M50" s="67" t="s">
        <v>735</v>
      </c>
      <c r="N50" s="172">
        <v>9</v>
      </c>
      <c r="O50" s="173" t="s">
        <v>321</v>
      </c>
      <c r="Q50" s="175"/>
      <c r="R50" s="775"/>
      <c r="S50" s="152"/>
      <c r="T50" s="250" t="str">
        <f>IF(E50="■","040407","")</f>
        <v/>
      </c>
      <c r="U50" s="247" t="str">
        <f>IF(I50="■","040408","")</f>
        <v/>
      </c>
      <c r="V50" s="273" t="str">
        <f>IF(M50="■","040409","")</f>
        <v/>
      </c>
    </row>
    <row r="51" spans="1:22">
      <c r="A51" s="181"/>
      <c r="B51" s="182"/>
      <c r="C51" s="186"/>
      <c r="D51" s="187"/>
      <c r="E51" s="83" t="s">
        <v>735</v>
      </c>
      <c r="F51" s="188">
        <v>99</v>
      </c>
      <c r="G51" s="189" t="s">
        <v>322</v>
      </c>
      <c r="H51" s="190"/>
      <c r="I51" s="191" t="s">
        <v>49</v>
      </c>
      <c r="J51" s="779"/>
      <c r="K51" s="779"/>
      <c r="L51" s="779"/>
      <c r="M51" s="779"/>
      <c r="N51" s="779"/>
      <c r="O51" s="779"/>
      <c r="P51" s="779"/>
      <c r="Q51" s="192" t="s">
        <v>50</v>
      </c>
      <c r="R51" s="193" t="str">
        <f>IF(E51="■","←必須","")</f>
        <v/>
      </c>
      <c r="S51" s="208"/>
      <c r="T51" s="251" t="str">
        <f>IF(E51="■","040499","")</f>
        <v/>
      </c>
      <c r="U51" s="252"/>
      <c r="V51" s="274"/>
    </row>
    <row r="52" spans="1:22">
      <c r="A52" s="181"/>
      <c r="B52" s="194"/>
      <c r="C52" s="195">
        <v>5</v>
      </c>
      <c r="D52" s="196" t="s">
        <v>221</v>
      </c>
      <c r="E52" s="66" t="s">
        <v>735</v>
      </c>
      <c r="F52" s="197">
        <v>1</v>
      </c>
      <c r="G52" s="211" t="s">
        <v>323</v>
      </c>
      <c r="H52" s="199"/>
      <c r="I52" s="84" t="s">
        <v>735</v>
      </c>
      <c r="J52" s="200">
        <v>2</v>
      </c>
      <c r="K52" s="201" t="s">
        <v>324</v>
      </c>
      <c r="L52" s="202"/>
      <c r="M52" s="84" t="s">
        <v>735</v>
      </c>
      <c r="N52" s="200">
        <v>3</v>
      </c>
      <c r="O52" s="201" t="s">
        <v>325</v>
      </c>
      <c r="P52" s="202"/>
      <c r="Q52" s="203"/>
      <c r="R52" s="775"/>
      <c r="S52" s="208"/>
      <c r="T52" s="248" t="str">
        <f>IF(E52="■","040501","")</f>
        <v/>
      </c>
      <c r="U52" s="249" t="str">
        <f>IF(I52="■","040502","")</f>
        <v/>
      </c>
      <c r="V52" s="272" t="str">
        <f>IF(M52="■","040503","")</f>
        <v/>
      </c>
    </row>
    <row r="53" spans="1:22">
      <c r="A53" s="181"/>
      <c r="B53" s="194"/>
      <c r="C53" s="178"/>
      <c r="D53" s="168" t="s">
        <v>596</v>
      </c>
      <c r="E53" s="66" t="s">
        <v>735</v>
      </c>
      <c r="F53" s="179">
        <v>4</v>
      </c>
      <c r="G53" s="171" t="s">
        <v>326</v>
      </c>
      <c r="I53" s="67" t="s">
        <v>735</v>
      </c>
      <c r="J53" s="172">
        <v>5</v>
      </c>
      <c r="K53" s="173" t="s">
        <v>327</v>
      </c>
      <c r="M53" s="185" t="b">
        <v>0</v>
      </c>
      <c r="Q53" s="175"/>
      <c r="R53" s="775"/>
      <c r="S53" s="152"/>
      <c r="T53" s="250" t="str">
        <f>IF(E53="■","040504","")</f>
        <v/>
      </c>
      <c r="U53" s="247" t="str">
        <f>IF(I53="■","040505","")</f>
        <v/>
      </c>
      <c r="V53" s="273"/>
    </row>
    <row r="54" spans="1:22">
      <c r="A54" s="181"/>
      <c r="B54" s="182"/>
      <c r="C54" s="178"/>
      <c r="D54" s="183"/>
      <c r="E54" s="214" t="b">
        <v>0</v>
      </c>
      <c r="I54" s="205"/>
      <c r="M54" s="185"/>
      <c r="Q54" s="175"/>
      <c r="R54" s="775"/>
      <c r="S54" s="152"/>
      <c r="T54" s="250"/>
      <c r="V54" s="273"/>
    </row>
    <row r="55" spans="1:22">
      <c r="A55" s="181"/>
      <c r="B55" s="182"/>
      <c r="C55" s="186"/>
      <c r="D55" s="187"/>
      <c r="E55" s="83" t="s">
        <v>735</v>
      </c>
      <c r="F55" s="188">
        <v>99</v>
      </c>
      <c r="G55" s="189" t="s">
        <v>328</v>
      </c>
      <c r="H55" s="190"/>
      <c r="I55" s="191" t="s">
        <v>49</v>
      </c>
      <c r="J55" s="779"/>
      <c r="K55" s="779"/>
      <c r="L55" s="779"/>
      <c r="M55" s="779"/>
      <c r="N55" s="779"/>
      <c r="O55" s="779"/>
      <c r="P55" s="779"/>
      <c r="Q55" s="192" t="s">
        <v>50</v>
      </c>
      <c r="R55" s="193" t="str">
        <f>IF(E55="■","←必須","")</f>
        <v/>
      </c>
      <c r="S55" s="208"/>
      <c r="T55" s="251" t="str">
        <f>IF(E55="■","040599","")</f>
        <v/>
      </c>
      <c r="U55" s="252"/>
      <c r="V55" s="274"/>
    </row>
    <row r="56" spans="1:22">
      <c r="A56" s="181"/>
      <c r="B56" s="194"/>
      <c r="C56" s="195">
        <v>6</v>
      </c>
      <c r="D56" s="196" t="s">
        <v>329</v>
      </c>
      <c r="E56" s="66" t="s">
        <v>735</v>
      </c>
      <c r="F56" s="197">
        <v>1</v>
      </c>
      <c r="G56" s="211" t="s">
        <v>330</v>
      </c>
      <c r="H56" s="199"/>
      <c r="I56" s="84" t="s">
        <v>735</v>
      </c>
      <c r="J56" s="200">
        <v>2</v>
      </c>
      <c r="K56" s="201" t="s">
        <v>331</v>
      </c>
      <c r="L56" s="202"/>
      <c r="M56" s="84" t="s">
        <v>735</v>
      </c>
      <c r="N56" s="200">
        <v>3</v>
      </c>
      <c r="O56" s="201" t="s">
        <v>332</v>
      </c>
      <c r="P56" s="202"/>
      <c r="Q56" s="203"/>
      <c r="R56" s="775"/>
      <c r="S56" s="208"/>
      <c r="T56" s="248" t="str">
        <f>IF(E56="■","040601","")</f>
        <v/>
      </c>
      <c r="U56" s="249" t="str">
        <f>IF(I56="■","040602","")</f>
        <v/>
      </c>
      <c r="V56" s="272" t="str">
        <f>IF(M56="■","040603","")</f>
        <v/>
      </c>
    </row>
    <row r="57" spans="1:22">
      <c r="A57" s="181"/>
      <c r="B57" s="194"/>
      <c r="C57" s="178"/>
      <c r="D57" s="168"/>
      <c r="E57" s="66" t="s">
        <v>735</v>
      </c>
      <c r="F57" s="179">
        <v>4</v>
      </c>
      <c r="G57" s="171" t="s">
        <v>333</v>
      </c>
      <c r="I57" s="67" t="s">
        <v>735</v>
      </c>
      <c r="J57" s="172">
        <v>5</v>
      </c>
      <c r="K57" s="173" t="s">
        <v>334</v>
      </c>
      <c r="M57" s="67" t="s">
        <v>735</v>
      </c>
      <c r="N57" s="172">
        <v>6</v>
      </c>
      <c r="O57" s="173" t="s">
        <v>335</v>
      </c>
      <c r="Q57" s="175"/>
      <c r="R57" s="775"/>
      <c r="S57" s="152"/>
      <c r="T57" s="250" t="str">
        <f>IF(E57="■","040604","")</f>
        <v/>
      </c>
      <c r="U57" s="247" t="str">
        <f>IF(I57="■","040605","")</f>
        <v/>
      </c>
      <c r="V57" s="273" t="str">
        <f>IF(M57="■","040606","")</f>
        <v/>
      </c>
    </row>
    <row r="58" spans="1:22">
      <c r="A58" s="181"/>
      <c r="B58" s="182"/>
      <c r="C58" s="178"/>
      <c r="D58" s="183"/>
      <c r="E58" s="214" t="b">
        <v>0</v>
      </c>
      <c r="I58" s="205"/>
      <c r="M58" s="185"/>
      <c r="Q58" s="175"/>
      <c r="R58" s="775"/>
      <c r="S58" s="152"/>
      <c r="T58" s="250"/>
      <c r="V58" s="273"/>
    </row>
    <row r="59" spans="1:22">
      <c r="A59" s="181"/>
      <c r="B59" s="182"/>
      <c r="C59" s="186"/>
      <c r="D59" s="187"/>
      <c r="E59" s="83" t="s">
        <v>735</v>
      </c>
      <c r="F59" s="188">
        <v>99</v>
      </c>
      <c r="G59" s="189" t="s">
        <v>336</v>
      </c>
      <c r="H59" s="190"/>
      <c r="I59" s="191" t="s">
        <v>49</v>
      </c>
      <c r="J59" s="779"/>
      <c r="K59" s="779"/>
      <c r="L59" s="779"/>
      <c r="M59" s="779"/>
      <c r="N59" s="779"/>
      <c r="O59" s="779"/>
      <c r="P59" s="779"/>
      <c r="Q59" s="192" t="s">
        <v>50</v>
      </c>
      <c r="R59" s="193" t="str">
        <f>IF(E59="■","←必須","")</f>
        <v/>
      </c>
      <c r="S59" s="208"/>
      <c r="T59" s="251" t="str">
        <f>IF(E59="■","040699","")</f>
        <v/>
      </c>
      <c r="U59" s="252"/>
      <c r="V59" s="274"/>
    </row>
    <row r="60" spans="1:22" ht="13.5" customHeight="1">
      <c r="A60" s="181"/>
      <c r="B60" s="194"/>
      <c r="C60" s="195">
        <v>7</v>
      </c>
      <c r="D60" s="196" t="s">
        <v>337</v>
      </c>
      <c r="E60" s="66" t="s">
        <v>735</v>
      </c>
      <c r="F60" s="197">
        <v>1</v>
      </c>
      <c r="G60" s="211" t="s">
        <v>93</v>
      </c>
      <c r="H60" s="199"/>
      <c r="I60" s="84" t="s">
        <v>735</v>
      </c>
      <c r="J60" s="200">
        <v>2</v>
      </c>
      <c r="K60" s="201" t="s">
        <v>92</v>
      </c>
      <c r="L60" s="202"/>
      <c r="M60" s="84" t="s">
        <v>735</v>
      </c>
      <c r="N60" s="200">
        <v>3</v>
      </c>
      <c r="O60" s="201" t="s">
        <v>51</v>
      </c>
      <c r="P60" s="202"/>
      <c r="Q60" s="203"/>
      <c r="R60" s="775"/>
      <c r="S60" s="208"/>
      <c r="T60" s="248" t="str">
        <f>IF(E60="■","040701","")</f>
        <v/>
      </c>
      <c r="U60" s="249" t="str">
        <f>IF(I60="■","040702","")</f>
        <v/>
      </c>
      <c r="V60" s="272" t="str">
        <f>IF(M60="■","040703","")</f>
        <v/>
      </c>
    </row>
    <row r="61" spans="1:22">
      <c r="A61" s="181"/>
      <c r="B61" s="194"/>
      <c r="C61" s="178"/>
      <c r="D61" s="168"/>
      <c r="E61" s="66" t="s">
        <v>735</v>
      </c>
      <c r="F61" s="179">
        <v>4</v>
      </c>
      <c r="G61" s="171" t="s">
        <v>597</v>
      </c>
      <c r="I61" s="67" t="s">
        <v>735</v>
      </c>
      <c r="J61" s="172">
        <v>5</v>
      </c>
      <c r="K61" s="173" t="s">
        <v>598</v>
      </c>
      <c r="M61" s="67" t="s">
        <v>735</v>
      </c>
      <c r="N61" s="172">
        <v>6</v>
      </c>
      <c r="O61" s="173" t="s">
        <v>338</v>
      </c>
      <c r="Q61" s="175"/>
      <c r="R61" s="775"/>
      <c r="S61" s="152"/>
      <c r="T61" s="250" t="str">
        <f>IF(E61="■","040704","")</f>
        <v/>
      </c>
      <c r="U61" s="247" t="str">
        <f>IF(I61="■","040705","")</f>
        <v/>
      </c>
      <c r="V61" s="273" t="str">
        <f>IF(M61="■","040706","")</f>
        <v/>
      </c>
    </row>
    <row r="62" spans="1:22">
      <c r="A62" s="181"/>
      <c r="B62" s="182"/>
      <c r="C62" s="178"/>
      <c r="D62" s="183"/>
      <c r="E62" s="66" t="s">
        <v>735</v>
      </c>
      <c r="F62" s="179">
        <v>7</v>
      </c>
      <c r="G62" s="171" t="s">
        <v>339</v>
      </c>
      <c r="I62" s="67" t="s">
        <v>735</v>
      </c>
      <c r="J62" s="172">
        <v>8</v>
      </c>
      <c r="K62" s="173" t="s">
        <v>340</v>
      </c>
      <c r="M62" s="67" t="s">
        <v>735</v>
      </c>
      <c r="N62" s="172">
        <v>9</v>
      </c>
      <c r="O62" s="173" t="s">
        <v>341</v>
      </c>
      <c r="Q62" s="175"/>
      <c r="R62" s="775"/>
      <c r="S62" s="152"/>
      <c r="T62" s="250" t="str">
        <f>IF(E62="■","040707","")</f>
        <v/>
      </c>
      <c r="U62" s="247" t="str">
        <f>IF(I62="■","040708","")</f>
        <v/>
      </c>
      <c r="V62" s="273" t="str">
        <f>IF(M62="■","040709","")</f>
        <v/>
      </c>
    </row>
    <row r="63" spans="1:22">
      <c r="A63" s="181"/>
      <c r="B63" s="182"/>
      <c r="C63" s="186"/>
      <c r="D63" s="187"/>
      <c r="E63" s="83" t="s">
        <v>735</v>
      </c>
      <c r="F63" s="188">
        <v>99</v>
      </c>
      <c r="G63" s="189" t="s">
        <v>342</v>
      </c>
      <c r="H63" s="190"/>
      <c r="I63" s="191" t="s">
        <v>49</v>
      </c>
      <c r="J63" s="779"/>
      <c r="K63" s="779"/>
      <c r="L63" s="779"/>
      <c r="M63" s="779"/>
      <c r="N63" s="779"/>
      <c r="O63" s="779"/>
      <c r="P63" s="779"/>
      <c r="Q63" s="192" t="s">
        <v>50</v>
      </c>
      <c r="R63" s="193" t="str">
        <f>IF(E63="■","←必須","")</f>
        <v/>
      </c>
      <c r="S63" s="208"/>
      <c r="T63" s="251" t="str">
        <f>IF(E63="■","040799","")</f>
        <v/>
      </c>
      <c r="U63" s="252"/>
      <c r="V63" s="274"/>
    </row>
    <row r="64" spans="1:22">
      <c r="A64" s="181"/>
      <c r="B64" s="194"/>
      <c r="C64" s="195">
        <v>8</v>
      </c>
      <c r="D64" s="196" t="s">
        <v>343</v>
      </c>
      <c r="E64" s="66" t="s">
        <v>735</v>
      </c>
      <c r="F64" s="197">
        <v>1</v>
      </c>
      <c r="G64" s="211" t="s">
        <v>599</v>
      </c>
      <c r="H64" s="199"/>
      <c r="I64" s="84" t="s">
        <v>735</v>
      </c>
      <c r="J64" s="200">
        <v>2</v>
      </c>
      <c r="K64" s="201" t="s">
        <v>600</v>
      </c>
      <c r="L64" s="202"/>
      <c r="M64" s="84" t="s">
        <v>735</v>
      </c>
      <c r="N64" s="200">
        <v>3</v>
      </c>
      <c r="O64" s="201" t="s">
        <v>53</v>
      </c>
      <c r="P64" s="202"/>
      <c r="Q64" s="203"/>
      <c r="R64" s="775"/>
      <c r="S64" s="208"/>
      <c r="T64" s="248" t="str">
        <f>IF(E64="■","040801","")</f>
        <v/>
      </c>
      <c r="U64" s="249" t="str">
        <f>IF(I64="■","040802","")</f>
        <v/>
      </c>
      <c r="V64" s="272" t="str">
        <f>IF(M64="■","040803","")</f>
        <v/>
      </c>
    </row>
    <row r="65" spans="1:22">
      <c r="A65" s="181"/>
      <c r="B65" s="194"/>
      <c r="C65" s="178"/>
      <c r="D65" s="168"/>
      <c r="E65" s="66" t="s">
        <v>735</v>
      </c>
      <c r="F65" s="179">
        <v>4</v>
      </c>
      <c r="G65" s="171" t="s">
        <v>344</v>
      </c>
      <c r="I65" s="67" t="s">
        <v>735</v>
      </c>
      <c r="J65" s="172">
        <v>5</v>
      </c>
      <c r="K65" s="173" t="s">
        <v>54</v>
      </c>
      <c r="M65" s="67" t="s">
        <v>735</v>
      </c>
      <c r="N65" s="172">
        <v>6</v>
      </c>
      <c r="O65" s="173" t="s">
        <v>57</v>
      </c>
      <c r="Q65" s="175"/>
      <c r="R65" s="775"/>
      <c r="S65" s="152"/>
      <c r="T65" s="250" t="str">
        <f>IF(E65="■","040804","")</f>
        <v/>
      </c>
      <c r="U65" s="247" t="str">
        <f>IF(I65="■","040805","")</f>
        <v/>
      </c>
      <c r="V65" s="273" t="str">
        <f>IF(M65="■","040806","")</f>
        <v/>
      </c>
    </row>
    <row r="66" spans="1:22">
      <c r="A66" s="181"/>
      <c r="B66" s="182"/>
      <c r="C66" s="178"/>
      <c r="D66" s="183"/>
      <c r="E66" s="66" t="s">
        <v>735</v>
      </c>
      <c r="F66" s="179">
        <v>7</v>
      </c>
      <c r="G66" s="171" t="s">
        <v>345</v>
      </c>
      <c r="I66" s="67" t="s">
        <v>735</v>
      </c>
      <c r="J66" s="172">
        <v>8</v>
      </c>
      <c r="K66" s="212" t="s">
        <v>558</v>
      </c>
      <c r="M66" s="185" t="b">
        <v>0</v>
      </c>
      <c r="Q66" s="175"/>
      <c r="R66" s="775"/>
      <c r="T66" s="250" t="str">
        <f>IF(E66="■","040807","")</f>
        <v/>
      </c>
      <c r="U66" s="247" t="str">
        <f>IF(I66="■","040808","")</f>
        <v/>
      </c>
      <c r="V66" s="273"/>
    </row>
    <row r="67" spans="1:22" ht="14.25" thickBot="1">
      <c r="A67" s="216"/>
      <c r="B67" s="217"/>
      <c r="C67" s="218"/>
      <c r="D67" s="219"/>
      <c r="E67" s="85" t="s">
        <v>735</v>
      </c>
      <c r="F67" s="220">
        <v>99</v>
      </c>
      <c r="G67" s="221" t="s">
        <v>346</v>
      </c>
      <c r="H67" s="222"/>
      <c r="I67" s="223" t="s">
        <v>49</v>
      </c>
      <c r="J67" s="783"/>
      <c r="K67" s="783"/>
      <c r="L67" s="783"/>
      <c r="M67" s="783"/>
      <c r="N67" s="783"/>
      <c r="O67" s="783"/>
      <c r="P67" s="783"/>
      <c r="Q67" s="224" t="s">
        <v>50</v>
      </c>
      <c r="R67" s="193" t="str">
        <f>IF(E67="■","←必須","")</f>
        <v/>
      </c>
      <c r="S67" s="208"/>
      <c r="T67" s="250" t="str">
        <f>IF(E67="■","040899","")</f>
        <v/>
      </c>
      <c r="V67" s="273"/>
    </row>
    <row r="68" spans="1:22" ht="18.95" customHeight="1">
      <c r="A68" s="181">
        <v>4</v>
      </c>
      <c r="B68" s="194" t="s">
        <v>526</v>
      </c>
      <c r="C68" s="178">
        <v>9</v>
      </c>
      <c r="D68" s="168" t="s">
        <v>347</v>
      </c>
      <c r="E68" s="66" t="s">
        <v>735</v>
      </c>
      <c r="F68" s="179">
        <v>1</v>
      </c>
      <c r="G68" s="171" t="s">
        <v>348</v>
      </c>
      <c r="I68" s="82" t="s">
        <v>735</v>
      </c>
      <c r="J68" s="172">
        <v>2</v>
      </c>
      <c r="K68" s="173" t="s">
        <v>349</v>
      </c>
      <c r="M68" s="82" t="s">
        <v>735</v>
      </c>
      <c r="N68" s="172">
        <v>3</v>
      </c>
      <c r="O68" s="173" t="s">
        <v>350</v>
      </c>
      <c r="Q68" s="175"/>
      <c r="R68" s="775"/>
      <c r="S68" s="208"/>
      <c r="T68" s="248" t="str">
        <f>IF(E68="■","040901","")</f>
        <v/>
      </c>
      <c r="U68" s="249" t="str">
        <f>IF(I68="■","040902","")</f>
        <v/>
      </c>
      <c r="V68" s="272" t="str">
        <f>IF(M68="■","040903","")</f>
        <v/>
      </c>
    </row>
    <row r="69" spans="1:22">
      <c r="A69" s="181"/>
      <c r="B69" s="194"/>
      <c r="C69" s="178"/>
      <c r="D69" s="168"/>
      <c r="E69" s="66" t="s">
        <v>735</v>
      </c>
      <c r="F69" s="179">
        <v>4</v>
      </c>
      <c r="G69" s="171" t="s">
        <v>548</v>
      </c>
      <c r="I69" s="67" t="s">
        <v>735</v>
      </c>
      <c r="J69" s="172">
        <v>5</v>
      </c>
      <c r="K69" s="173" t="s">
        <v>351</v>
      </c>
      <c r="M69" s="67" t="s">
        <v>735</v>
      </c>
      <c r="N69" s="172">
        <v>6</v>
      </c>
      <c r="O69" s="173" t="s">
        <v>352</v>
      </c>
      <c r="Q69" s="175"/>
      <c r="R69" s="775"/>
      <c r="T69" s="250" t="str">
        <f>IF(E69="■","040904","")</f>
        <v/>
      </c>
      <c r="U69" s="247" t="str">
        <f>IF(I69="■","040905","")</f>
        <v/>
      </c>
      <c r="V69" s="273" t="str">
        <f>IF(M69="■","040906","")</f>
        <v/>
      </c>
    </row>
    <row r="70" spans="1:22">
      <c r="A70" s="181"/>
      <c r="B70" s="182"/>
      <c r="C70" s="178"/>
      <c r="D70" s="183"/>
      <c r="E70" s="66" t="s">
        <v>735</v>
      </c>
      <c r="F70" s="179">
        <v>7</v>
      </c>
      <c r="G70" s="171" t="s">
        <v>353</v>
      </c>
      <c r="I70" s="67" t="s">
        <v>735</v>
      </c>
      <c r="J70" s="172">
        <v>8</v>
      </c>
      <c r="K70" s="173" t="s">
        <v>354</v>
      </c>
      <c r="M70" s="67" t="s">
        <v>735</v>
      </c>
      <c r="N70" s="172">
        <v>9</v>
      </c>
      <c r="O70" s="173" t="s">
        <v>601</v>
      </c>
      <c r="Q70" s="175"/>
      <c r="R70" s="775"/>
      <c r="T70" s="250" t="str">
        <f>IF(E70="■","040907","")</f>
        <v/>
      </c>
      <c r="U70" s="247" t="str">
        <f>IF(I70="■","040908","")</f>
        <v/>
      </c>
      <c r="V70" s="273" t="str">
        <f>IF(M70="■","040909","")</f>
        <v/>
      </c>
    </row>
    <row r="71" spans="1:22">
      <c r="A71" s="181"/>
      <c r="B71" s="182"/>
      <c r="C71" s="186"/>
      <c r="D71" s="187"/>
      <c r="E71" s="83" t="s">
        <v>735</v>
      </c>
      <c r="F71" s="188">
        <v>99</v>
      </c>
      <c r="G71" s="189" t="s">
        <v>355</v>
      </c>
      <c r="H71" s="190"/>
      <c r="I71" s="191" t="s">
        <v>49</v>
      </c>
      <c r="J71" s="779"/>
      <c r="K71" s="779"/>
      <c r="L71" s="779"/>
      <c r="M71" s="779"/>
      <c r="N71" s="779"/>
      <c r="O71" s="779"/>
      <c r="P71" s="779"/>
      <c r="Q71" s="192" t="s">
        <v>50</v>
      </c>
      <c r="R71" s="193" t="str">
        <f>IF(E71="■","←必須","")</f>
        <v/>
      </c>
      <c r="S71" s="208"/>
      <c r="T71" s="251" t="str">
        <f>IF(E71="■","040999","")</f>
        <v/>
      </c>
      <c r="U71" s="252"/>
      <c r="V71" s="274"/>
    </row>
    <row r="72" spans="1:22">
      <c r="A72" s="181"/>
      <c r="B72" s="194"/>
      <c r="C72" s="195">
        <v>10</v>
      </c>
      <c r="D72" s="196" t="s">
        <v>356</v>
      </c>
      <c r="E72" s="66" t="s">
        <v>735</v>
      </c>
      <c r="F72" s="197">
        <v>1</v>
      </c>
      <c r="G72" s="211" t="s">
        <v>357</v>
      </c>
      <c r="H72" s="199"/>
      <c r="I72" s="84" t="s">
        <v>735</v>
      </c>
      <c r="J72" s="200">
        <v>2</v>
      </c>
      <c r="K72" s="225" t="s">
        <v>561</v>
      </c>
      <c r="L72" s="202"/>
      <c r="M72" s="84" t="s">
        <v>735</v>
      </c>
      <c r="N72" s="200">
        <v>3</v>
      </c>
      <c r="O72" s="225" t="s">
        <v>560</v>
      </c>
      <c r="P72" s="202"/>
      <c r="Q72" s="203"/>
      <c r="R72" s="775"/>
      <c r="S72" s="208"/>
      <c r="T72" s="248" t="str">
        <f>IF(E72="■","041001","")</f>
        <v/>
      </c>
      <c r="U72" s="249" t="str">
        <f>IF(I72="■","041002","")</f>
        <v/>
      </c>
      <c r="V72" s="272" t="str">
        <f>IF(M72="■","041003","")</f>
        <v/>
      </c>
    </row>
    <row r="73" spans="1:22">
      <c r="A73" s="181"/>
      <c r="B73" s="194"/>
      <c r="C73" s="178"/>
      <c r="D73" s="168"/>
      <c r="E73" s="66" t="s">
        <v>735</v>
      </c>
      <c r="F73" s="179">
        <v>4</v>
      </c>
      <c r="G73" s="204" t="s">
        <v>559</v>
      </c>
      <c r="I73" s="67" t="s">
        <v>735</v>
      </c>
      <c r="J73" s="172">
        <v>5</v>
      </c>
      <c r="K73" s="212" t="s">
        <v>602</v>
      </c>
      <c r="M73" s="67" t="s">
        <v>735</v>
      </c>
      <c r="N73" s="172">
        <v>6</v>
      </c>
      <c r="O73" s="212" t="s">
        <v>603</v>
      </c>
      <c r="Q73" s="175"/>
      <c r="R73" s="775"/>
      <c r="T73" s="250" t="str">
        <f>IF(E73="■","041004","")</f>
        <v/>
      </c>
      <c r="U73" s="247" t="str">
        <f>IF(I73="■","041005","")</f>
        <v/>
      </c>
      <c r="V73" s="273" t="str">
        <f>IF(M73="■","041006","")</f>
        <v/>
      </c>
    </row>
    <row r="74" spans="1:22">
      <c r="A74" s="181"/>
      <c r="B74" s="182"/>
      <c r="C74" s="178"/>
      <c r="D74" s="183"/>
      <c r="E74" s="214" t="b">
        <v>0</v>
      </c>
      <c r="I74" s="205" t="b">
        <v>0</v>
      </c>
      <c r="M74" s="185" t="b">
        <v>0</v>
      </c>
      <c r="Q74" s="175"/>
      <c r="R74" s="775"/>
      <c r="T74" s="250"/>
      <c r="V74" s="273"/>
    </row>
    <row r="75" spans="1:22">
      <c r="A75" s="181"/>
      <c r="B75" s="182"/>
      <c r="C75" s="186"/>
      <c r="D75" s="187"/>
      <c r="E75" s="83" t="s">
        <v>735</v>
      </c>
      <c r="F75" s="188">
        <v>99</v>
      </c>
      <c r="G75" s="189" t="s">
        <v>358</v>
      </c>
      <c r="H75" s="190"/>
      <c r="I75" s="191" t="s">
        <v>49</v>
      </c>
      <c r="J75" s="779"/>
      <c r="K75" s="779"/>
      <c r="L75" s="779"/>
      <c r="M75" s="779"/>
      <c r="N75" s="779"/>
      <c r="O75" s="779"/>
      <c r="P75" s="779"/>
      <c r="Q75" s="192" t="s">
        <v>50</v>
      </c>
      <c r="R75" s="193" t="str">
        <f>IF(E75="■","←必須","")</f>
        <v/>
      </c>
      <c r="S75" s="208"/>
      <c r="T75" s="251" t="str">
        <f>IF(E75="■","041099","")</f>
        <v/>
      </c>
      <c r="U75" s="252"/>
      <c r="V75" s="274"/>
    </row>
    <row r="76" spans="1:22">
      <c r="A76" s="181"/>
      <c r="B76" s="194"/>
      <c r="C76" s="195">
        <v>11</v>
      </c>
      <c r="D76" s="196" t="s">
        <v>359</v>
      </c>
      <c r="E76" s="66" t="s">
        <v>735</v>
      </c>
      <c r="F76" s="197">
        <v>1</v>
      </c>
      <c r="G76" s="211" t="s">
        <v>360</v>
      </c>
      <c r="H76" s="199"/>
      <c r="I76" s="84" t="s">
        <v>735</v>
      </c>
      <c r="J76" s="200">
        <v>2</v>
      </c>
      <c r="K76" s="201" t="s">
        <v>361</v>
      </c>
      <c r="L76" s="202"/>
      <c r="M76" s="84" t="s">
        <v>735</v>
      </c>
      <c r="N76" s="200">
        <v>3</v>
      </c>
      <c r="O76" s="201" t="s">
        <v>604</v>
      </c>
      <c r="P76" s="202"/>
      <c r="Q76" s="203"/>
      <c r="R76" s="775"/>
      <c r="S76" s="208"/>
      <c r="T76" s="248" t="str">
        <f>IF(E76="■","041101","")</f>
        <v/>
      </c>
      <c r="U76" s="249" t="str">
        <f>IF(I76="■","041102","")</f>
        <v/>
      </c>
      <c r="V76" s="272" t="str">
        <f>IF(M76="■","041103","")</f>
        <v/>
      </c>
    </row>
    <row r="77" spans="1:22">
      <c r="A77" s="181"/>
      <c r="B77" s="194"/>
      <c r="C77" s="178"/>
      <c r="D77" s="168" t="s">
        <v>362</v>
      </c>
      <c r="E77" s="66" t="s">
        <v>735</v>
      </c>
      <c r="F77" s="179">
        <v>4</v>
      </c>
      <c r="G77" s="171" t="s">
        <v>363</v>
      </c>
      <c r="I77" s="67" t="s">
        <v>735</v>
      </c>
      <c r="J77" s="172">
        <v>5</v>
      </c>
      <c r="K77" s="173" t="s">
        <v>605</v>
      </c>
      <c r="M77" s="67" t="s">
        <v>735</v>
      </c>
      <c r="N77" s="172">
        <v>6</v>
      </c>
      <c r="O77" s="173" t="s">
        <v>364</v>
      </c>
      <c r="Q77" s="175"/>
      <c r="R77" s="775"/>
      <c r="T77" s="250" t="str">
        <f>IF(E77="■","041104","")</f>
        <v/>
      </c>
      <c r="U77" s="247" t="str">
        <f>IF(I77="■","041105","")</f>
        <v/>
      </c>
      <c r="V77" s="273" t="str">
        <f>IF(M77="■","041106","")</f>
        <v/>
      </c>
    </row>
    <row r="78" spans="1:22">
      <c r="A78" s="181"/>
      <c r="B78" s="182"/>
      <c r="C78" s="178"/>
      <c r="D78" s="168"/>
      <c r="E78" s="66" t="s">
        <v>735</v>
      </c>
      <c r="F78" s="179">
        <v>7</v>
      </c>
      <c r="G78" s="171" t="s">
        <v>365</v>
      </c>
      <c r="I78" s="67" t="s">
        <v>735</v>
      </c>
      <c r="J78" s="172">
        <v>8</v>
      </c>
      <c r="K78" s="173" t="s">
        <v>58</v>
      </c>
      <c r="M78" s="67" t="s">
        <v>735</v>
      </c>
      <c r="N78" s="172">
        <v>9</v>
      </c>
      <c r="O78" s="212" t="s">
        <v>562</v>
      </c>
      <c r="Q78" s="175"/>
      <c r="R78" s="775"/>
      <c r="T78" s="250" t="str">
        <f>IF(E78="■","041107","")</f>
        <v/>
      </c>
      <c r="U78" s="247" t="str">
        <f>IF(I78="■","041108","")</f>
        <v/>
      </c>
      <c r="V78" s="273" t="str">
        <f>IF(M78="■","041109","")</f>
        <v/>
      </c>
    </row>
    <row r="79" spans="1:22">
      <c r="A79" s="206"/>
      <c r="B79" s="207"/>
      <c r="C79" s="186"/>
      <c r="D79" s="187"/>
      <c r="E79" s="83" t="s">
        <v>735</v>
      </c>
      <c r="F79" s="188">
        <v>99</v>
      </c>
      <c r="G79" s="189" t="s">
        <v>359</v>
      </c>
      <c r="H79" s="190"/>
      <c r="I79" s="191" t="s">
        <v>49</v>
      </c>
      <c r="J79" s="779"/>
      <c r="K79" s="779"/>
      <c r="L79" s="779"/>
      <c r="M79" s="779"/>
      <c r="N79" s="779"/>
      <c r="O79" s="779"/>
      <c r="P79" s="779"/>
      <c r="Q79" s="192" t="s">
        <v>50</v>
      </c>
      <c r="R79" s="193" t="str">
        <f>IF(E79="■","←必須","")</f>
        <v/>
      </c>
      <c r="S79" s="208"/>
      <c r="T79" s="251" t="str">
        <f>IF(E79="■","041199","")</f>
        <v/>
      </c>
      <c r="U79" s="252"/>
      <c r="V79" s="274"/>
    </row>
    <row r="80" spans="1:22">
      <c r="A80" s="209">
        <v>5</v>
      </c>
      <c r="B80" s="784" t="s">
        <v>366</v>
      </c>
      <c r="C80" s="195">
        <v>1</v>
      </c>
      <c r="D80" s="196" t="s">
        <v>367</v>
      </c>
      <c r="E80" s="66" t="s">
        <v>735</v>
      </c>
      <c r="F80" s="197">
        <v>1</v>
      </c>
      <c r="G80" s="211" t="s">
        <v>368</v>
      </c>
      <c r="H80" s="199"/>
      <c r="I80" s="84" t="s">
        <v>735</v>
      </c>
      <c r="J80" s="200">
        <v>2</v>
      </c>
      <c r="K80" s="201" t="s">
        <v>369</v>
      </c>
      <c r="L80" s="202"/>
      <c r="M80" s="84" t="s">
        <v>735</v>
      </c>
      <c r="N80" s="200">
        <v>3</v>
      </c>
      <c r="O80" s="201" t="s">
        <v>370</v>
      </c>
      <c r="P80" s="202"/>
      <c r="Q80" s="203"/>
      <c r="R80" s="775"/>
      <c r="S80" s="208"/>
      <c r="T80" s="248" t="str">
        <f>IF(E80="■","050101","")</f>
        <v/>
      </c>
      <c r="U80" s="249" t="str">
        <f>IF(I80="■","050102","")</f>
        <v/>
      </c>
      <c r="V80" s="272" t="str">
        <f>IF(M80="■","050103","")</f>
        <v/>
      </c>
    </row>
    <row r="81" spans="1:22">
      <c r="A81" s="181"/>
      <c r="B81" s="785"/>
      <c r="C81" s="178"/>
      <c r="D81" s="168"/>
      <c r="E81" s="66" t="s">
        <v>735</v>
      </c>
      <c r="F81" s="179">
        <v>4</v>
      </c>
      <c r="G81" s="171" t="s">
        <v>371</v>
      </c>
      <c r="I81" s="67" t="s">
        <v>735</v>
      </c>
      <c r="J81" s="172">
        <v>5</v>
      </c>
      <c r="K81" s="173" t="s">
        <v>372</v>
      </c>
      <c r="M81" s="67" t="s">
        <v>735</v>
      </c>
      <c r="N81" s="172">
        <v>6</v>
      </c>
      <c r="O81" s="173" t="s">
        <v>373</v>
      </c>
      <c r="Q81" s="175"/>
      <c r="R81" s="775"/>
      <c r="T81" s="250" t="str">
        <f>IF(E81="■","050104","")</f>
        <v/>
      </c>
      <c r="U81" s="247" t="str">
        <f>IF(I81="■","050105","")</f>
        <v/>
      </c>
      <c r="V81" s="273" t="str">
        <f>IF(M81="■","050106","")</f>
        <v/>
      </c>
    </row>
    <row r="82" spans="1:22">
      <c r="A82" s="181"/>
      <c r="B82" s="182"/>
      <c r="C82" s="178"/>
      <c r="D82" s="183"/>
      <c r="E82" s="66" t="s">
        <v>735</v>
      </c>
      <c r="F82" s="179">
        <v>7</v>
      </c>
      <c r="G82" s="171" t="s">
        <v>374</v>
      </c>
      <c r="I82" s="67" t="s">
        <v>735</v>
      </c>
      <c r="J82" s="172">
        <v>8</v>
      </c>
      <c r="K82" s="173" t="s">
        <v>375</v>
      </c>
      <c r="M82" s="67" t="s">
        <v>735</v>
      </c>
      <c r="N82" s="172">
        <v>9</v>
      </c>
      <c r="O82" s="173" t="s">
        <v>376</v>
      </c>
      <c r="Q82" s="175"/>
      <c r="R82" s="775"/>
      <c r="S82" s="152"/>
      <c r="T82" s="250" t="str">
        <f>IF(E82="■","050107","")</f>
        <v/>
      </c>
      <c r="U82" s="247" t="str">
        <f>IF(I82="■","050108","")</f>
        <v/>
      </c>
      <c r="V82" s="273" t="str">
        <f>IF(M82="■","050109","")</f>
        <v/>
      </c>
    </row>
    <row r="83" spans="1:22" ht="12" customHeight="1">
      <c r="A83" s="181"/>
      <c r="B83" s="182"/>
      <c r="C83" s="186"/>
      <c r="D83" s="187"/>
      <c r="E83" s="83" t="s">
        <v>735</v>
      </c>
      <c r="F83" s="188">
        <v>99</v>
      </c>
      <c r="G83" s="189" t="s">
        <v>377</v>
      </c>
      <c r="H83" s="190"/>
      <c r="I83" s="191" t="s">
        <v>49</v>
      </c>
      <c r="J83" s="779"/>
      <c r="K83" s="779"/>
      <c r="L83" s="779"/>
      <c r="M83" s="779"/>
      <c r="N83" s="779"/>
      <c r="O83" s="779"/>
      <c r="P83" s="779"/>
      <c r="Q83" s="192" t="s">
        <v>50</v>
      </c>
      <c r="R83" s="193" t="str">
        <f>IF(E83="■","←必須","")</f>
        <v/>
      </c>
      <c r="S83" s="208"/>
      <c r="T83" s="251" t="str">
        <f>IF(E83="■","050199","")</f>
        <v/>
      </c>
      <c r="U83" s="252"/>
      <c r="V83" s="274"/>
    </row>
    <row r="84" spans="1:22">
      <c r="A84" s="181"/>
      <c r="B84" s="194"/>
      <c r="C84" s="195">
        <v>2</v>
      </c>
      <c r="D84" s="196" t="s">
        <v>59</v>
      </c>
      <c r="E84" s="66" t="s">
        <v>735</v>
      </c>
      <c r="F84" s="197">
        <v>1</v>
      </c>
      <c r="G84" s="211" t="s">
        <v>378</v>
      </c>
      <c r="H84" s="199"/>
      <c r="I84" s="84" t="s">
        <v>735</v>
      </c>
      <c r="J84" s="200">
        <v>2</v>
      </c>
      <c r="K84" s="201" t="s">
        <v>379</v>
      </c>
      <c r="L84" s="202"/>
      <c r="M84" s="84" t="s">
        <v>735</v>
      </c>
      <c r="N84" s="200">
        <v>3</v>
      </c>
      <c r="O84" s="201" t="s">
        <v>380</v>
      </c>
      <c r="P84" s="202"/>
      <c r="Q84" s="203"/>
      <c r="R84" s="775"/>
      <c r="S84" s="208"/>
      <c r="T84" s="248" t="str">
        <f>IF(E84="■","050201","")</f>
        <v/>
      </c>
      <c r="U84" s="249" t="str">
        <f>IF(I84="■","050202","")</f>
        <v/>
      </c>
      <c r="V84" s="272" t="str">
        <f>IF(M84="■","050203","")</f>
        <v/>
      </c>
    </row>
    <row r="85" spans="1:22">
      <c r="A85" s="181"/>
      <c r="B85" s="194"/>
      <c r="C85" s="178"/>
      <c r="D85" s="168"/>
      <c r="E85" s="66" t="s">
        <v>735</v>
      </c>
      <c r="F85" s="179">
        <v>4</v>
      </c>
      <c r="G85" s="171" t="s">
        <v>381</v>
      </c>
      <c r="I85" s="67" t="s">
        <v>735</v>
      </c>
      <c r="J85" s="172">
        <v>5</v>
      </c>
      <c r="K85" s="173" t="s">
        <v>382</v>
      </c>
      <c r="M85" s="67" t="s">
        <v>735</v>
      </c>
      <c r="N85" s="172">
        <v>6</v>
      </c>
      <c r="O85" s="173" t="s">
        <v>383</v>
      </c>
      <c r="Q85" s="175"/>
      <c r="R85" s="775"/>
      <c r="S85" s="152"/>
      <c r="T85" s="250" t="str">
        <f>IF(E85="■","050204","")</f>
        <v/>
      </c>
      <c r="U85" s="247" t="str">
        <f>IF(I85="■","050205","")</f>
        <v/>
      </c>
      <c r="V85" s="273" t="str">
        <f>IF(M85="■","050206","")</f>
        <v/>
      </c>
    </row>
    <row r="86" spans="1:22">
      <c r="A86" s="181"/>
      <c r="B86" s="182"/>
      <c r="C86" s="178"/>
      <c r="D86" s="183"/>
      <c r="E86" s="214" t="b">
        <v>0</v>
      </c>
      <c r="I86" s="205" t="b">
        <v>0</v>
      </c>
      <c r="M86" s="185" t="b">
        <v>0</v>
      </c>
      <c r="Q86" s="175"/>
      <c r="R86" s="775"/>
      <c r="S86" s="152"/>
      <c r="T86" s="250"/>
      <c r="V86" s="273"/>
    </row>
    <row r="87" spans="1:22">
      <c r="A87" s="181"/>
      <c r="B87" s="182"/>
      <c r="C87" s="186"/>
      <c r="D87" s="187"/>
      <c r="E87" s="83" t="s">
        <v>735</v>
      </c>
      <c r="F87" s="188">
        <v>99</v>
      </c>
      <c r="G87" s="189" t="s">
        <v>384</v>
      </c>
      <c r="H87" s="190"/>
      <c r="I87" s="191" t="s">
        <v>49</v>
      </c>
      <c r="J87" s="779"/>
      <c r="K87" s="779"/>
      <c r="L87" s="779"/>
      <c r="M87" s="779"/>
      <c r="N87" s="779"/>
      <c r="O87" s="779"/>
      <c r="P87" s="779"/>
      <c r="Q87" s="192" t="s">
        <v>50</v>
      </c>
      <c r="R87" s="193" t="str">
        <f>IF(E87="■","←必須","")</f>
        <v/>
      </c>
      <c r="S87" s="208"/>
      <c r="T87" s="251" t="str">
        <f>IF(E87="■","050299","")</f>
        <v/>
      </c>
      <c r="U87" s="252"/>
      <c r="V87" s="274"/>
    </row>
    <row r="88" spans="1:22">
      <c r="A88" s="181"/>
      <c r="B88" s="194"/>
      <c r="C88" s="195">
        <v>3</v>
      </c>
      <c r="D88" s="196" t="s">
        <v>218</v>
      </c>
      <c r="E88" s="66" t="s">
        <v>735</v>
      </c>
      <c r="F88" s="197">
        <v>1</v>
      </c>
      <c r="G88" s="211" t="s">
        <v>385</v>
      </c>
      <c r="H88" s="199"/>
      <c r="I88" s="84" t="s">
        <v>735</v>
      </c>
      <c r="J88" s="200">
        <v>2</v>
      </c>
      <c r="K88" s="201" t="s">
        <v>386</v>
      </c>
      <c r="L88" s="202"/>
      <c r="M88" s="84" t="s">
        <v>735</v>
      </c>
      <c r="N88" s="200">
        <v>3</v>
      </c>
      <c r="O88" s="201" t="s">
        <v>61</v>
      </c>
      <c r="P88" s="202"/>
      <c r="Q88" s="203"/>
      <c r="R88" s="775"/>
      <c r="S88" s="208"/>
      <c r="T88" s="248" t="str">
        <f>IF(E88="■","050301","")</f>
        <v/>
      </c>
      <c r="U88" s="249" t="str">
        <f>IF(I88="■","050302","")</f>
        <v/>
      </c>
      <c r="V88" s="272" t="str">
        <f>IF(M88="■","050303","")</f>
        <v/>
      </c>
    </row>
    <row r="89" spans="1:22">
      <c r="A89" s="181"/>
      <c r="B89" s="194"/>
      <c r="C89" s="178"/>
      <c r="D89" s="168" t="s">
        <v>606</v>
      </c>
      <c r="E89" s="66" t="s">
        <v>735</v>
      </c>
      <c r="F89" s="179">
        <v>4</v>
      </c>
      <c r="G89" s="171" t="s">
        <v>60</v>
      </c>
      <c r="I89" s="67" t="s">
        <v>735</v>
      </c>
      <c r="J89" s="172">
        <v>5</v>
      </c>
      <c r="K89" s="173" t="s">
        <v>387</v>
      </c>
      <c r="M89" s="67" t="s">
        <v>735</v>
      </c>
      <c r="N89" s="172">
        <v>6</v>
      </c>
      <c r="O89" s="173" t="s">
        <v>388</v>
      </c>
      <c r="Q89" s="175"/>
      <c r="R89" s="775"/>
      <c r="S89" s="152"/>
      <c r="T89" s="250" t="str">
        <f>IF(E89="■","050304","")</f>
        <v/>
      </c>
      <c r="U89" s="247" t="str">
        <f>IF(I89="■","050305","")</f>
        <v/>
      </c>
      <c r="V89" s="273" t="str">
        <f>IF(M89="■","050306","")</f>
        <v/>
      </c>
    </row>
    <row r="90" spans="1:22">
      <c r="A90" s="181"/>
      <c r="B90" s="182"/>
      <c r="C90" s="178"/>
      <c r="D90" s="183"/>
      <c r="E90" s="214" t="b">
        <v>0</v>
      </c>
      <c r="I90" s="205"/>
      <c r="M90" s="185"/>
      <c r="Q90" s="175"/>
      <c r="R90" s="775"/>
      <c r="S90" s="152"/>
      <c r="T90" s="250"/>
      <c r="V90" s="273"/>
    </row>
    <row r="91" spans="1:22">
      <c r="A91" s="206"/>
      <c r="B91" s="207"/>
      <c r="C91" s="186"/>
      <c r="D91" s="187"/>
      <c r="E91" s="83" t="s">
        <v>735</v>
      </c>
      <c r="F91" s="188">
        <v>99</v>
      </c>
      <c r="G91" s="189" t="s">
        <v>389</v>
      </c>
      <c r="H91" s="190"/>
      <c r="I91" s="191" t="s">
        <v>49</v>
      </c>
      <c r="J91" s="779"/>
      <c r="K91" s="779"/>
      <c r="L91" s="779"/>
      <c r="M91" s="779"/>
      <c r="N91" s="779"/>
      <c r="O91" s="779"/>
      <c r="P91" s="779"/>
      <c r="Q91" s="192" t="s">
        <v>50</v>
      </c>
      <c r="R91" s="193" t="str">
        <f>IF(E91="■","←必須","")</f>
        <v/>
      </c>
      <c r="S91" s="208"/>
      <c r="T91" s="251" t="str">
        <f>IF(E91="■","050399","")</f>
        <v/>
      </c>
      <c r="U91" s="252"/>
      <c r="V91" s="274"/>
    </row>
    <row r="92" spans="1:22">
      <c r="A92" s="209">
        <v>6</v>
      </c>
      <c r="B92" s="210" t="s">
        <v>237</v>
      </c>
      <c r="C92" s="195">
        <v>1</v>
      </c>
      <c r="D92" s="196" t="s">
        <v>390</v>
      </c>
      <c r="E92" s="66" t="s">
        <v>735</v>
      </c>
      <c r="F92" s="197">
        <v>1</v>
      </c>
      <c r="G92" s="211" t="s">
        <v>391</v>
      </c>
      <c r="H92" s="199"/>
      <c r="I92" s="84" t="s">
        <v>735</v>
      </c>
      <c r="J92" s="200">
        <v>2</v>
      </c>
      <c r="K92" s="201" t="s">
        <v>392</v>
      </c>
      <c r="L92" s="202"/>
      <c r="M92" s="84" t="s">
        <v>735</v>
      </c>
      <c r="N92" s="200">
        <v>3</v>
      </c>
      <c r="O92" s="201" t="s">
        <v>607</v>
      </c>
      <c r="P92" s="202"/>
      <c r="Q92" s="203"/>
      <c r="R92" s="775"/>
      <c r="S92" s="208"/>
      <c r="T92" s="248" t="str">
        <f>IF(E92="■","060101","")</f>
        <v/>
      </c>
      <c r="U92" s="249" t="str">
        <f>IF(I92="■","060102","")</f>
        <v/>
      </c>
      <c r="V92" s="272" t="str">
        <f>IF(M92="■","060103","")</f>
        <v/>
      </c>
    </row>
    <row r="93" spans="1:22">
      <c r="A93" s="181"/>
      <c r="B93" s="194"/>
      <c r="C93" s="178"/>
      <c r="D93" s="168"/>
      <c r="E93" s="66" t="s">
        <v>735</v>
      </c>
      <c r="F93" s="179">
        <v>4</v>
      </c>
      <c r="G93" s="171" t="s">
        <v>393</v>
      </c>
      <c r="I93" s="67" t="s">
        <v>735</v>
      </c>
      <c r="J93" s="172">
        <v>5</v>
      </c>
      <c r="K93" s="173" t="s">
        <v>394</v>
      </c>
      <c r="M93" s="67" t="s">
        <v>735</v>
      </c>
      <c r="N93" s="172">
        <v>6</v>
      </c>
      <c r="O93" s="173" t="s">
        <v>395</v>
      </c>
      <c r="Q93" s="175"/>
      <c r="R93" s="775"/>
      <c r="S93" s="152"/>
      <c r="T93" s="250" t="str">
        <f>IF(E93="■","060104","")</f>
        <v/>
      </c>
      <c r="U93" s="247" t="str">
        <f>IF(I93="■","060105","")</f>
        <v/>
      </c>
      <c r="V93" s="273" t="str">
        <f>IF(M93="■","060106","")</f>
        <v/>
      </c>
    </row>
    <row r="94" spans="1:22">
      <c r="A94" s="181"/>
      <c r="B94" s="182"/>
      <c r="C94" s="178"/>
      <c r="D94" s="183"/>
      <c r="E94" s="66" t="s">
        <v>735</v>
      </c>
      <c r="F94" s="179">
        <v>7</v>
      </c>
      <c r="G94" s="171" t="s">
        <v>396</v>
      </c>
      <c r="I94" s="67" t="s">
        <v>735</v>
      </c>
      <c r="J94" s="172">
        <v>8</v>
      </c>
      <c r="K94" s="173" t="s">
        <v>397</v>
      </c>
      <c r="M94" s="67" t="s">
        <v>735</v>
      </c>
      <c r="N94" s="172">
        <v>9</v>
      </c>
      <c r="O94" s="173" t="s">
        <v>398</v>
      </c>
      <c r="Q94" s="175"/>
      <c r="R94" s="775"/>
      <c r="S94" s="152"/>
      <c r="T94" s="250" t="str">
        <f>IF(E94="■","060107","")</f>
        <v/>
      </c>
      <c r="U94" s="247" t="str">
        <f>IF(I94="■","060108","")</f>
        <v/>
      </c>
      <c r="V94" s="273" t="str">
        <f>IF(M94="■","060109","")</f>
        <v/>
      </c>
    </row>
    <row r="95" spans="1:22">
      <c r="A95" s="181"/>
      <c r="B95" s="182"/>
      <c r="C95" s="186"/>
      <c r="D95" s="187"/>
      <c r="E95" s="83" t="s">
        <v>735</v>
      </c>
      <c r="F95" s="188">
        <v>99</v>
      </c>
      <c r="G95" s="189" t="s">
        <v>399</v>
      </c>
      <c r="H95" s="190"/>
      <c r="I95" s="191" t="s">
        <v>49</v>
      </c>
      <c r="J95" s="779"/>
      <c r="K95" s="779"/>
      <c r="L95" s="779"/>
      <c r="M95" s="779"/>
      <c r="N95" s="779"/>
      <c r="O95" s="779"/>
      <c r="P95" s="779"/>
      <c r="Q95" s="192" t="s">
        <v>50</v>
      </c>
      <c r="R95" s="193" t="str">
        <f>IF(E95="■","←必須","")</f>
        <v/>
      </c>
      <c r="S95" s="208"/>
      <c r="T95" s="251" t="str">
        <f>IF(E95="■","060199","")</f>
        <v/>
      </c>
      <c r="U95" s="252"/>
      <c r="V95" s="274"/>
    </row>
    <row r="96" spans="1:22">
      <c r="A96" s="181"/>
      <c r="B96" s="194"/>
      <c r="C96" s="195">
        <v>2</v>
      </c>
      <c r="D96" s="196" t="s">
        <v>94</v>
      </c>
      <c r="E96" s="66" t="s">
        <v>735</v>
      </c>
      <c r="F96" s="197">
        <v>1</v>
      </c>
      <c r="G96" s="211" t="s">
        <v>400</v>
      </c>
      <c r="H96" s="199"/>
      <c r="I96" s="84" t="s">
        <v>735</v>
      </c>
      <c r="J96" s="200">
        <v>2</v>
      </c>
      <c r="K96" s="201" t="s">
        <v>401</v>
      </c>
      <c r="L96" s="202"/>
      <c r="M96" s="84" t="s">
        <v>735</v>
      </c>
      <c r="N96" s="200">
        <v>3</v>
      </c>
      <c r="O96" s="201" t="s">
        <v>608</v>
      </c>
      <c r="P96" s="202"/>
      <c r="Q96" s="203"/>
      <c r="R96" s="775"/>
      <c r="S96" s="208"/>
      <c r="T96" s="248" t="str">
        <f>IF(E96="■","060201","")</f>
        <v/>
      </c>
      <c r="U96" s="249" t="str">
        <f>IF(I96="■","060202","")</f>
        <v/>
      </c>
      <c r="V96" s="272" t="str">
        <f>IF(M96="■","060203","")</f>
        <v/>
      </c>
    </row>
    <row r="97" spans="1:22">
      <c r="A97" s="181"/>
      <c r="B97" s="194"/>
      <c r="C97" s="178"/>
      <c r="D97" s="168"/>
      <c r="E97" s="66" t="s">
        <v>735</v>
      </c>
      <c r="F97" s="179">
        <v>4</v>
      </c>
      <c r="G97" s="171" t="s">
        <v>402</v>
      </c>
      <c r="I97" s="67" t="s">
        <v>735</v>
      </c>
      <c r="J97" s="172">
        <v>5</v>
      </c>
      <c r="K97" s="173" t="s">
        <v>403</v>
      </c>
      <c r="M97" s="67" t="s">
        <v>735</v>
      </c>
      <c r="N97" s="172">
        <v>6</v>
      </c>
      <c r="O97" s="173" t="s">
        <v>609</v>
      </c>
      <c r="Q97" s="175"/>
      <c r="R97" s="775"/>
      <c r="S97" s="152"/>
      <c r="T97" s="250" t="str">
        <f>IF(E97="■","060204","")</f>
        <v/>
      </c>
      <c r="U97" s="247" t="str">
        <f>IF(I97="■","060205","")</f>
        <v/>
      </c>
      <c r="V97" s="273" t="str">
        <f>IF(M97="■","060206","")</f>
        <v/>
      </c>
    </row>
    <row r="98" spans="1:22">
      <c r="A98" s="181"/>
      <c r="B98" s="182"/>
      <c r="C98" s="178"/>
      <c r="D98" s="183"/>
      <c r="E98" s="66" t="s">
        <v>735</v>
      </c>
      <c r="F98" s="179">
        <v>7</v>
      </c>
      <c r="G98" s="171" t="s">
        <v>95</v>
      </c>
      <c r="I98" s="205" t="b">
        <v>0</v>
      </c>
      <c r="M98" s="185" t="b">
        <v>0</v>
      </c>
      <c r="Q98" s="175"/>
      <c r="R98" s="775"/>
      <c r="T98" s="250" t="str">
        <f>IF(E98="■","060207","")</f>
        <v/>
      </c>
      <c r="U98" s="247" t="str">
        <f>IF(I98="■","060208","")</f>
        <v/>
      </c>
      <c r="V98" s="273" t="str">
        <f>IF(M98="■","060209","")</f>
        <v/>
      </c>
    </row>
    <row r="99" spans="1:22">
      <c r="A99" s="181"/>
      <c r="B99" s="182"/>
      <c r="C99" s="186"/>
      <c r="D99" s="187"/>
      <c r="E99" s="83" t="s">
        <v>735</v>
      </c>
      <c r="F99" s="188">
        <v>99</v>
      </c>
      <c r="G99" s="189" t="s">
        <v>404</v>
      </c>
      <c r="H99" s="190"/>
      <c r="I99" s="191" t="s">
        <v>49</v>
      </c>
      <c r="J99" s="779"/>
      <c r="K99" s="779"/>
      <c r="L99" s="779"/>
      <c r="M99" s="779"/>
      <c r="N99" s="779"/>
      <c r="O99" s="779"/>
      <c r="P99" s="779"/>
      <c r="Q99" s="192" t="s">
        <v>50</v>
      </c>
      <c r="R99" s="193" t="str">
        <f>IF(E99="■","←必須","")</f>
        <v/>
      </c>
      <c r="S99" s="208"/>
      <c r="T99" s="251" t="str">
        <f>IF(E99="■","060299","")</f>
        <v/>
      </c>
      <c r="U99" s="252"/>
      <c r="V99" s="274"/>
    </row>
    <row r="100" spans="1:22">
      <c r="A100" s="181"/>
      <c r="B100" s="194"/>
      <c r="C100" s="195">
        <v>3</v>
      </c>
      <c r="D100" s="196" t="s">
        <v>219</v>
      </c>
      <c r="E100" s="66" t="s">
        <v>735</v>
      </c>
      <c r="F100" s="197">
        <v>1</v>
      </c>
      <c r="G100" s="211" t="s">
        <v>405</v>
      </c>
      <c r="H100" s="199"/>
      <c r="I100" s="84" t="s">
        <v>735</v>
      </c>
      <c r="J100" s="200">
        <v>2</v>
      </c>
      <c r="K100" s="201" t="s">
        <v>406</v>
      </c>
      <c r="L100" s="202"/>
      <c r="M100" s="84" t="s">
        <v>735</v>
      </c>
      <c r="N100" s="200">
        <v>3</v>
      </c>
      <c r="O100" s="201" t="s">
        <v>407</v>
      </c>
      <c r="P100" s="202"/>
      <c r="Q100" s="203"/>
      <c r="R100" s="775"/>
      <c r="S100" s="208"/>
      <c r="T100" s="248" t="str">
        <f>IF(E100="■","060301","")</f>
        <v/>
      </c>
      <c r="U100" s="249" t="str">
        <f>IF(I100="■","060302","")</f>
        <v/>
      </c>
      <c r="V100" s="272" t="str">
        <f>IF(M100="■","060303","")</f>
        <v/>
      </c>
    </row>
    <row r="101" spans="1:22">
      <c r="A101" s="181"/>
      <c r="B101" s="194"/>
      <c r="C101" s="178"/>
      <c r="D101" s="168" t="s">
        <v>610</v>
      </c>
      <c r="E101" s="66" t="s">
        <v>735</v>
      </c>
      <c r="F101" s="179">
        <v>4</v>
      </c>
      <c r="G101" s="171" t="s">
        <v>408</v>
      </c>
      <c r="I101" s="67" t="s">
        <v>735</v>
      </c>
      <c r="J101" s="172">
        <v>5</v>
      </c>
      <c r="K101" s="173" t="s">
        <v>96</v>
      </c>
      <c r="M101" s="67" t="s">
        <v>735</v>
      </c>
      <c r="N101" s="172">
        <v>6</v>
      </c>
      <c r="O101" s="212" t="s">
        <v>563</v>
      </c>
      <c r="Q101" s="175"/>
      <c r="R101" s="775"/>
      <c r="T101" s="250" t="str">
        <f>IF(E101="■","060304","")</f>
        <v/>
      </c>
      <c r="U101" s="247" t="str">
        <f>IF(I101="■","060305","")</f>
        <v/>
      </c>
      <c r="V101" s="273" t="str">
        <f>IF(M101="■","060306","")</f>
        <v/>
      </c>
    </row>
    <row r="102" spans="1:22">
      <c r="A102" s="181"/>
      <c r="B102" s="182"/>
      <c r="C102" s="178"/>
      <c r="D102" s="183"/>
      <c r="E102" s="66" t="s">
        <v>735</v>
      </c>
      <c r="F102" s="179">
        <v>7</v>
      </c>
      <c r="G102" s="204" t="s">
        <v>564</v>
      </c>
      <c r="I102" s="67" t="s">
        <v>735</v>
      </c>
      <c r="J102" s="172">
        <v>8</v>
      </c>
      <c r="K102" s="212" t="s">
        <v>565</v>
      </c>
      <c r="M102" s="185" t="b">
        <v>0</v>
      </c>
      <c r="Q102" s="175"/>
      <c r="R102" s="775"/>
      <c r="T102" s="250" t="str">
        <f>IF(E102="■","060307","")</f>
        <v/>
      </c>
      <c r="U102" s="247" t="str">
        <f>IF(I102="■","060308","")</f>
        <v/>
      </c>
      <c r="V102" s="273"/>
    </row>
    <row r="103" spans="1:22">
      <c r="A103" s="206"/>
      <c r="B103" s="207"/>
      <c r="C103" s="186"/>
      <c r="D103" s="187"/>
      <c r="E103" s="83" t="s">
        <v>735</v>
      </c>
      <c r="F103" s="188">
        <v>99</v>
      </c>
      <c r="G103" s="189" t="s">
        <v>409</v>
      </c>
      <c r="H103" s="190"/>
      <c r="I103" s="191" t="s">
        <v>49</v>
      </c>
      <c r="J103" s="779"/>
      <c r="K103" s="779"/>
      <c r="L103" s="779"/>
      <c r="M103" s="779"/>
      <c r="N103" s="779"/>
      <c r="O103" s="779"/>
      <c r="P103" s="779"/>
      <c r="Q103" s="192" t="s">
        <v>50</v>
      </c>
      <c r="R103" s="193" t="str">
        <f>IF(E103="■","←必須","")</f>
        <v/>
      </c>
      <c r="S103" s="208"/>
      <c r="T103" s="251" t="str">
        <f>IF(E103="■","060399","")</f>
        <v/>
      </c>
      <c r="U103" s="252"/>
      <c r="V103" s="274"/>
    </row>
    <row r="104" spans="1:22">
      <c r="A104" s="209">
        <v>7</v>
      </c>
      <c r="B104" s="210" t="s">
        <v>238</v>
      </c>
      <c r="C104" s="195">
        <v>1</v>
      </c>
      <c r="D104" s="196" t="s">
        <v>238</v>
      </c>
      <c r="E104" s="66" t="s">
        <v>735</v>
      </c>
      <c r="F104" s="197">
        <v>1</v>
      </c>
      <c r="G104" s="211" t="s">
        <v>611</v>
      </c>
      <c r="H104" s="199"/>
      <c r="I104" s="84" t="s">
        <v>735</v>
      </c>
      <c r="J104" s="200">
        <v>2</v>
      </c>
      <c r="K104" s="201" t="s">
        <v>410</v>
      </c>
      <c r="L104" s="202"/>
      <c r="M104" s="84" t="s">
        <v>735</v>
      </c>
      <c r="N104" s="200">
        <v>3</v>
      </c>
      <c r="O104" s="201" t="s">
        <v>411</v>
      </c>
      <c r="P104" s="202"/>
      <c r="Q104" s="203"/>
      <c r="R104" s="775"/>
      <c r="S104" s="208"/>
      <c r="T104" s="248" t="str">
        <f>IF(E104="■","070101","")</f>
        <v/>
      </c>
      <c r="U104" s="249" t="str">
        <f>IF(I104="■","070102","")</f>
        <v/>
      </c>
      <c r="V104" s="272" t="str">
        <f>IF(M104="■","070103","")</f>
        <v/>
      </c>
    </row>
    <row r="105" spans="1:22">
      <c r="A105" s="181"/>
      <c r="B105" s="194"/>
      <c r="C105" s="178"/>
      <c r="D105" s="168"/>
      <c r="E105" s="66" t="s">
        <v>735</v>
      </c>
      <c r="F105" s="179">
        <v>4</v>
      </c>
      <c r="G105" s="171" t="s">
        <v>412</v>
      </c>
      <c r="I105" s="67" t="s">
        <v>735</v>
      </c>
      <c r="J105" s="172">
        <v>5</v>
      </c>
      <c r="K105" s="173" t="s">
        <v>413</v>
      </c>
      <c r="M105" s="67" t="s">
        <v>735</v>
      </c>
      <c r="N105" s="172">
        <v>6</v>
      </c>
      <c r="O105" s="173" t="s">
        <v>414</v>
      </c>
      <c r="Q105" s="175"/>
      <c r="R105" s="775"/>
      <c r="T105" s="250" t="str">
        <f>IF(E105="■","070104","")</f>
        <v/>
      </c>
      <c r="U105" s="247" t="str">
        <f>IF(I105="■","070105","")</f>
        <v/>
      </c>
      <c r="V105" s="273" t="str">
        <f>IF(M105="■","070106","")</f>
        <v/>
      </c>
    </row>
    <row r="106" spans="1:22">
      <c r="A106" s="181"/>
      <c r="B106" s="182"/>
      <c r="C106" s="178"/>
      <c r="D106" s="183"/>
      <c r="E106" s="66" t="s">
        <v>735</v>
      </c>
      <c r="F106" s="179">
        <v>7</v>
      </c>
      <c r="G106" s="171" t="s">
        <v>612</v>
      </c>
      <c r="I106" s="67" t="s">
        <v>735</v>
      </c>
      <c r="J106" s="172">
        <v>8</v>
      </c>
      <c r="K106" s="173" t="s">
        <v>549</v>
      </c>
      <c r="M106" s="67" t="s">
        <v>735</v>
      </c>
      <c r="N106" s="172">
        <v>9</v>
      </c>
      <c r="O106" s="173" t="s">
        <v>415</v>
      </c>
      <c r="Q106" s="175"/>
      <c r="R106" s="775"/>
      <c r="T106" s="250" t="str">
        <f>IF(E106="■","070107","")</f>
        <v/>
      </c>
      <c r="U106" s="247" t="str">
        <f>IF(I106="■","070108","")</f>
        <v/>
      </c>
      <c r="V106" s="273" t="str">
        <f>IF(M106="■","070109","")</f>
        <v/>
      </c>
    </row>
    <row r="107" spans="1:22">
      <c r="A107" s="206"/>
      <c r="B107" s="207"/>
      <c r="C107" s="186"/>
      <c r="D107" s="187"/>
      <c r="E107" s="83" t="s">
        <v>735</v>
      </c>
      <c r="F107" s="188">
        <v>99</v>
      </c>
      <c r="G107" s="189" t="s">
        <v>416</v>
      </c>
      <c r="H107" s="190"/>
      <c r="I107" s="191" t="s">
        <v>49</v>
      </c>
      <c r="J107" s="779"/>
      <c r="K107" s="779"/>
      <c r="L107" s="779"/>
      <c r="M107" s="779"/>
      <c r="N107" s="779"/>
      <c r="O107" s="779"/>
      <c r="P107" s="779"/>
      <c r="Q107" s="192" t="s">
        <v>50</v>
      </c>
      <c r="R107" s="193" t="str">
        <f>IF(E107="■","←必須","")</f>
        <v/>
      </c>
      <c r="S107" s="208"/>
      <c r="T107" s="251" t="str">
        <f>IF(E107="■","070199","")</f>
        <v/>
      </c>
      <c r="U107" s="252"/>
      <c r="V107" s="274"/>
    </row>
    <row r="108" spans="1:22">
      <c r="A108" s="209">
        <v>8</v>
      </c>
      <c r="B108" s="786" t="s">
        <v>417</v>
      </c>
      <c r="C108" s="195">
        <v>1</v>
      </c>
      <c r="D108" s="196" t="s">
        <v>418</v>
      </c>
      <c r="E108" s="66" t="s">
        <v>735</v>
      </c>
      <c r="F108" s="197">
        <v>1</v>
      </c>
      <c r="G108" s="211" t="s">
        <v>419</v>
      </c>
      <c r="H108" s="199"/>
      <c r="I108" s="84" t="s">
        <v>735</v>
      </c>
      <c r="J108" s="200">
        <v>2</v>
      </c>
      <c r="K108" s="201" t="s">
        <v>420</v>
      </c>
      <c r="L108" s="202"/>
      <c r="M108" s="84" t="s">
        <v>735</v>
      </c>
      <c r="N108" s="200">
        <v>3</v>
      </c>
      <c r="O108" s="201" t="s">
        <v>550</v>
      </c>
      <c r="P108" s="202"/>
      <c r="Q108" s="203"/>
      <c r="R108" s="775"/>
      <c r="S108" s="208"/>
      <c r="T108" s="248" t="str">
        <f>IF(E108="■","080101","")</f>
        <v/>
      </c>
      <c r="U108" s="249" t="str">
        <f>IF(I108="■","080102","")</f>
        <v/>
      </c>
      <c r="V108" s="272" t="str">
        <f>IF(M108="■","080103","")</f>
        <v/>
      </c>
    </row>
    <row r="109" spans="1:22">
      <c r="A109" s="181"/>
      <c r="B109" s="787"/>
      <c r="C109" s="178"/>
      <c r="D109" s="168"/>
      <c r="E109" s="66" t="s">
        <v>735</v>
      </c>
      <c r="F109" s="179">
        <v>4</v>
      </c>
      <c r="G109" s="171" t="s">
        <v>421</v>
      </c>
      <c r="I109" s="67" t="s">
        <v>735</v>
      </c>
      <c r="J109" s="172">
        <v>5</v>
      </c>
      <c r="K109" s="173" t="s">
        <v>422</v>
      </c>
      <c r="M109" s="67" t="s">
        <v>735</v>
      </c>
      <c r="N109" s="172">
        <v>6</v>
      </c>
      <c r="O109" s="173" t="s">
        <v>423</v>
      </c>
      <c r="Q109" s="175"/>
      <c r="R109" s="775"/>
      <c r="T109" s="250" t="str">
        <f>IF(E109="■","080104","")</f>
        <v/>
      </c>
      <c r="U109" s="247" t="str">
        <f>IF(I109="■","080105","")</f>
        <v/>
      </c>
      <c r="V109" s="273" t="str">
        <f>IF(M109="■","080106","")</f>
        <v/>
      </c>
    </row>
    <row r="110" spans="1:22">
      <c r="A110" s="181"/>
      <c r="B110" s="182"/>
      <c r="C110" s="178"/>
      <c r="D110" s="183"/>
      <c r="E110" s="66" t="s">
        <v>735</v>
      </c>
      <c r="F110" s="179">
        <v>7</v>
      </c>
      <c r="G110" s="204" t="s">
        <v>628</v>
      </c>
      <c r="I110" s="205" t="b">
        <v>0</v>
      </c>
      <c r="M110" s="185" t="b">
        <v>0</v>
      </c>
      <c r="Q110" s="175"/>
      <c r="R110" s="775"/>
      <c r="T110" s="250" t="str">
        <f>IF(E110="■","080107","")</f>
        <v/>
      </c>
      <c r="V110" s="273"/>
    </row>
    <row r="111" spans="1:22">
      <c r="A111" s="181"/>
      <c r="B111" s="182"/>
      <c r="C111" s="186"/>
      <c r="D111" s="187"/>
      <c r="E111" s="83" t="s">
        <v>735</v>
      </c>
      <c r="F111" s="188">
        <v>99</v>
      </c>
      <c r="G111" s="189" t="s">
        <v>424</v>
      </c>
      <c r="H111" s="190"/>
      <c r="I111" s="191" t="s">
        <v>49</v>
      </c>
      <c r="J111" s="779"/>
      <c r="K111" s="779"/>
      <c r="L111" s="779"/>
      <c r="M111" s="779"/>
      <c r="N111" s="779"/>
      <c r="O111" s="779"/>
      <c r="P111" s="779"/>
      <c r="Q111" s="192" t="s">
        <v>50</v>
      </c>
      <c r="R111" s="193" t="str">
        <f>IF(E111="■","←必須","")</f>
        <v/>
      </c>
      <c r="S111" s="208"/>
      <c r="T111" s="251" t="str">
        <f>IF(E111="■","080199","")</f>
        <v/>
      </c>
      <c r="U111" s="252"/>
      <c r="V111" s="274"/>
    </row>
    <row r="112" spans="1:22">
      <c r="A112" s="181"/>
      <c r="B112" s="194"/>
      <c r="C112" s="195">
        <v>2</v>
      </c>
      <c r="D112" s="196" t="s">
        <v>551</v>
      </c>
      <c r="E112" s="66" t="s">
        <v>735</v>
      </c>
      <c r="F112" s="197">
        <v>1</v>
      </c>
      <c r="G112" s="211" t="s">
        <v>425</v>
      </c>
      <c r="H112" s="199"/>
      <c r="I112" s="84" t="s">
        <v>735</v>
      </c>
      <c r="J112" s="200">
        <v>2</v>
      </c>
      <c r="K112" s="201" t="s">
        <v>426</v>
      </c>
      <c r="L112" s="202"/>
      <c r="M112" s="84" t="s">
        <v>735</v>
      </c>
      <c r="N112" s="200">
        <v>3</v>
      </c>
      <c r="O112" s="201" t="s">
        <v>427</v>
      </c>
      <c r="P112" s="202"/>
      <c r="Q112" s="203"/>
      <c r="R112" s="775"/>
      <c r="S112" s="208"/>
      <c r="T112" s="248" t="str">
        <f>IF(E112="■","080201","")</f>
        <v/>
      </c>
      <c r="U112" s="249" t="str">
        <f>IF(I112="■","080202","")</f>
        <v/>
      </c>
      <c r="V112" s="272" t="str">
        <f>IF(M112="■","080203","")</f>
        <v/>
      </c>
    </row>
    <row r="113" spans="1:22">
      <c r="A113" s="181"/>
      <c r="B113" s="194"/>
      <c r="C113" s="178"/>
      <c r="D113" s="168" t="s">
        <v>613</v>
      </c>
      <c r="E113" s="66" t="s">
        <v>735</v>
      </c>
      <c r="F113" s="179">
        <v>4</v>
      </c>
      <c r="G113" s="171" t="s">
        <v>552</v>
      </c>
      <c r="I113" s="67" t="s">
        <v>735</v>
      </c>
      <c r="J113" s="172">
        <v>5</v>
      </c>
      <c r="K113" s="173" t="s">
        <v>428</v>
      </c>
      <c r="M113" s="67" t="s">
        <v>735</v>
      </c>
      <c r="N113" s="172">
        <v>6</v>
      </c>
      <c r="O113" s="173" t="s">
        <v>429</v>
      </c>
      <c r="Q113" s="175"/>
      <c r="R113" s="775"/>
      <c r="T113" s="250" t="str">
        <f>IF(E113="■","080204","")</f>
        <v/>
      </c>
      <c r="U113" s="247" t="str">
        <f>IF(I113="■","080205","")</f>
        <v/>
      </c>
      <c r="V113" s="273" t="str">
        <f>IF(M113="■","080206","")</f>
        <v/>
      </c>
    </row>
    <row r="114" spans="1:22">
      <c r="A114" s="181"/>
      <c r="B114" s="182"/>
      <c r="C114" s="178"/>
      <c r="D114" s="183"/>
      <c r="E114" s="66" t="s">
        <v>735</v>
      </c>
      <c r="F114" s="179">
        <v>7</v>
      </c>
      <c r="G114" s="171" t="s">
        <v>430</v>
      </c>
      <c r="I114" s="67" t="s">
        <v>735</v>
      </c>
      <c r="J114" s="172">
        <v>8</v>
      </c>
      <c r="K114" s="173" t="s">
        <v>431</v>
      </c>
      <c r="M114" s="185" t="b">
        <v>0</v>
      </c>
      <c r="Q114" s="175"/>
      <c r="R114" s="775"/>
      <c r="S114" s="152"/>
      <c r="T114" s="250" t="str">
        <f>IF(E114="■","080207","")</f>
        <v/>
      </c>
      <c r="U114" s="247" t="str">
        <f>IF(I114="■","080208","")</f>
        <v/>
      </c>
      <c r="V114" s="273"/>
    </row>
    <row r="115" spans="1:22">
      <c r="A115" s="181"/>
      <c r="B115" s="182"/>
      <c r="C115" s="186"/>
      <c r="D115" s="187"/>
      <c r="E115" s="83" t="s">
        <v>735</v>
      </c>
      <c r="F115" s="188">
        <v>99</v>
      </c>
      <c r="G115" s="189" t="s">
        <v>432</v>
      </c>
      <c r="H115" s="190"/>
      <c r="I115" s="191" t="s">
        <v>49</v>
      </c>
      <c r="J115" s="779"/>
      <c r="K115" s="779"/>
      <c r="L115" s="779"/>
      <c r="M115" s="779"/>
      <c r="N115" s="779"/>
      <c r="O115" s="779"/>
      <c r="P115" s="779"/>
      <c r="Q115" s="192" t="s">
        <v>50</v>
      </c>
      <c r="R115" s="193" t="str">
        <f>IF(E115="■","←必須","")</f>
        <v/>
      </c>
      <c r="S115" s="208"/>
      <c r="T115" s="251" t="str">
        <f>IF(E115="■","080299","")</f>
        <v/>
      </c>
      <c r="U115" s="252"/>
      <c r="V115" s="274"/>
    </row>
    <row r="116" spans="1:22">
      <c r="A116" s="181"/>
      <c r="B116" s="194"/>
      <c r="C116" s="195">
        <v>3</v>
      </c>
      <c r="D116" s="196" t="s">
        <v>433</v>
      </c>
      <c r="E116" s="66" t="s">
        <v>735</v>
      </c>
      <c r="F116" s="197">
        <v>1</v>
      </c>
      <c r="G116" s="211" t="s">
        <v>434</v>
      </c>
      <c r="H116" s="199"/>
      <c r="I116" s="84" t="s">
        <v>735</v>
      </c>
      <c r="J116" s="200">
        <v>2</v>
      </c>
      <c r="K116" s="201" t="s">
        <v>614</v>
      </c>
      <c r="L116" s="202"/>
      <c r="M116" s="84" t="s">
        <v>735</v>
      </c>
      <c r="N116" s="200">
        <v>3</v>
      </c>
      <c r="O116" s="201" t="s">
        <v>615</v>
      </c>
      <c r="P116" s="202"/>
      <c r="Q116" s="203"/>
      <c r="R116" s="775"/>
      <c r="S116" s="208"/>
      <c r="T116" s="248" t="str">
        <f>IF(E116="■","080301","")</f>
        <v/>
      </c>
      <c r="U116" s="249" t="str">
        <f>IF(I116="■","080302","")</f>
        <v/>
      </c>
      <c r="V116" s="272" t="str">
        <f>IF(M116="■","080303","")</f>
        <v/>
      </c>
    </row>
    <row r="117" spans="1:22">
      <c r="A117" s="181"/>
      <c r="B117" s="194"/>
      <c r="C117" s="178"/>
      <c r="D117" s="168"/>
      <c r="E117" s="66" t="s">
        <v>735</v>
      </c>
      <c r="F117" s="179">
        <v>4</v>
      </c>
      <c r="G117" s="171" t="s">
        <v>435</v>
      </c>
      <c r="I117" s="67" t="s">
        <v>735</v>
      </c>
      <c r="J117" s="172">
        <v>5</v>
      </c>
      <c r="K117" s="173" t="s">
        <v>616</v>
      </c>
      <c r="M117" s="185" t="b">
        <v>0</v>
      </c>
      <c r="Q117" s="175"/>
      <c r="R117" s="775"/>
      <c r="S117" s="152"/>
      <c r="T117" s="250" t="str">
        <f>IF(E117="■","080304","")</f>
        <v/>
      </c>
      <c r="U117" s="247" t="str">
        <f>IF(I117="■","080305","")</f>
        <v/>
      </c>
      <c r="V117" s="273"/>
    </row>
    <row r="118" spans="1:22">
      <c r="A118" s="181"/>
      <c r="B118" s="182"/>
      <c r="C118" s="178"/>
      <c r="D118" s="183"/>
      <c r="E118" s="214" t="b">
        <v>0</v>
      </c>
      <c r="I118" s="205" t="b">
        <v>0</v>
      </c>
      <c r="M118" s="185" t="b">
        <v>0</v>
      </c>
      <c r="Q118" s="175"/>
      <c r="R118" s="775"/>
      <c r="S118" s="152"/>
      <c r="T118" s="250"/>
      <c r="V118" s="273"/>
    </row>
    <row r="119" spans="1:22">
      <c r="A119" s="181"/>
      <c r="B119" s="182"/>
      <c r="C119" s="186"/>
      <c r="D119" s="187"/>
      <c r="E119" s="83" t="s">
        <v>735</v>
      </c>
      <c r="F119" s="188">
        <v>99</v>
      </c>
      <c r="G119" s="189" t="s">
        <v>436</v>
      </c>
      <c r="H119" s="190"/>
      <c r="I119" s="191" t="s">
        <v>49</v>
      </c>
      <c r="J119" s="779"/>
      <c r="K119" s="779"/>
      <c r="L119" s="779"/>
      <c r="M119" s="779"/>
      <c r="N119" s="779"/>
      <c r="O119" s="779"/>
      <c r="P119" s="779"/>
      <c r="Q119" s="192" t="s">
        <v>50</v>
      </c>
      <c r="R119" s="193" t="str">
        <f>IF(E119="■","←必須","")</f>
        <v/>
      </c>
      <c r="S119" s="208"/>
      <c r="T119" s="251" t="str">
        <f>IF(E119="■","080399","")</f>
        <v/>
      </c>
      <c r="U119" s="252"/>
      <c r="V119" s="274"/>
    </row>
    <row r="120" spans="1:22" ht="15" customHeight="1">
      <c r="A120" s="181"/>
      <c r="B120" s="194"/>
      <c r="C120" s="195">
        <v>4</v>
      </c>
      <c r="D120" s="196" t="s">
        <v>437</v>
      </c>
      <c r="E120" s="66" t="s">
        <v>735</v>
      </c>
      <c r="F120" s="197">
        <v>1</v>
      </c>
      <c r="G120" s="211" t="s">
        <v>438</v>
      </c>
      <c r="H120" s="199"/>
      <c r="I120" s="84" t="s">
        <v>735</v>
      </c>
      <c r="J120" s="200">
        <v>2</v>
      </c>
      <c r="K120" s="201" t="s">
        <v>439</v>
      </c>
      <c r="L120" s="202"/>
      <c r="M120" s="84" t="s">
        <v>735</v>
      </c>
      <c r="N120" s="200">
        <v>3</v>
      </c>
      <c r="O120" s="201" t="s">
        <v>617</v>
      </c>
      <c r="P120" s="202"/>
      <c r="Q120" s="203"/>
      <c r="R120" s="775"/>
      <c r="S120" s="208"/>
      <c r="T120" s="248" t="str">
        <f>IF(E120="■","080401","")</f>
        <v/>
      </c>
      <c r="U120" s="249" t="str">
        <f>IF(I120="■","080402","")</f>
        <v/>
      </c>
      <c r="V120" s="272" t="str">
        <f>IF(M120="■","080403","")</f>
        <v/>
      </c>
    </row>
    <row r="121" spans="1:22">
      <c r="A121" s="181"/>
      <c r="B121" s="194"/>
      <c r="C121" s="178"/>
      <c r="D121" s="168"/>
      <c r="E121" s="66" t="s">
        <v>735</v>
      </c>
      <c r="F121" s="179">
        <v>4</v>
      </c>
      <c r="G121" s="171" t="s">
        <v>440</v>
      </c>
      <c r="I121" s="67" t="s">
        <v>735</v>
      </c>
      <c r="J121" s="172">
        <v>5</v>
      </c>
      <c r="K121" s="173" t="s">
        <v>441</v>
      </c>
      <c r="M121" s="67" t="s">
        <v>735</v>
      </c>
      <c r="N121" s="172">
        <v>6</v>
      </c>
      <c r="O121" s="173" t="s">
        <v>442</v>
      </c>
      <c r="Q121" s="175"/>
      <c r="R121" s="775"/>
      <c r="S121" s="152"/>
      <c r="T121" s="250" t="str">
        <f>IF(E121="■","080404","")</f>
        <v/>
      </c>
      <c r="U121" s="247" t="str">
        <f>IF(I121="■","080405","")</f>
        <v/>
      </c>
      <c r="V121" s="273" t="str">
        <f>IF(M121="■","080406","")</f>
        <v/>
      </c>
    </row>
    <row r="122" spans="1:22">
      <c r="A122" s="181"/>
      <c r="B122" s="182"/>
      <c r="C122" s="178"/>
      <c r="D122" s="183"/>
      <c r="E122" s="66" t="s">
        <v>735</v>
      </c>
      <c r="F122" s="179">
        <v>7</v>
      </c>
      <c r="G122" s="171" t="s">
        <v>443</v>
      </c>
      <c r="I122" s="67" t="s">
        <v>735</v>
      </c>
      <c r="J122" s="172">
        <v>8</v>
      </c>
      <c r="K122" s="173" t="s">
        <v>444</v>
      </c>
      <c r="M122" s="67" t="s">
        <v>735</v>
      </c>
      <c r="N122" s="172">
        <v>9</v>
      </c>
      <c r="O122" s="173" t="s">
        <v>445</v>
      </c>
      <c r="Q122" s="175"/>
      <c r="R122" s="775"/>
      <c r="S122" s="152"/>
      <c r="T122" s="250" t="str">
        <f>IF(E122="■","080407","")</f>
        <v/>
      </c>
      <c r="U122" s="247" t="str">
        <f>IF(I122="■","080408","")</f>
        <v/>
      </c>
      <c r="V122" s="273" t="str">
        <f>IF(M122="■","080409","")</f>
        <v/>
      </c>
    </row>
    <row r="123" spans="1:22">
      <c r="A123" s="181"/>
      <c r="B123" s="182"/>
      <c r="C123" s="186"/>
      <c r="D123" s="187"/>
      <c r="E123" s="83" t="s">
        <v>735</v>
      </c>
      <c r="F123" s="188">
        <v>99</v>
      </c>
      <c r="G123" s="189" t="s">
        <v>446</v>
      </c>
      <c r="H123" s="190"/>
      <c r="I123" s="191" t="s">
        <v>49</v>
      </c>
      <c r="J123" s="779"/>
      <c r="K123" s="779"/>
      <c r="L123" s="779"/>
      <c r="M123" s="779"/>
      <c r="N123" s="779"/>
      <c r="O123" s="779"/>
      <c r="P123" s="779"/>
      <c r="Q123" s="192" t="s">
        <v>50</v>
      </c>
      <c r="R123" s="193" t="str">
        <f>IF(E123="■","←必須","")</f>
        <v/>
      </c>
      <c r="S123" s="208"/>
      <c r="T123" s="251" t="str">
        <f>IF(E123="■","080499","")</f>
        <v/>
      </c>
      <c r="U123" s="252"/>
      <c r="V123" s="274"/>
    </row>
    <row r="124" spans="1:22">
      <c r="A124" s="181"/>
      <c r="B124" s="194"/>
      <c r="C124" s="195">
        <v>5</v>
      </c>
      <c r="D124" s="196" t="s">
        <v>447</v>
      </c>
      <c r="E124" s="66" t="s">
        <v>735</v>
      </c>
      <c r="F124" s="197">
        <v>1</v>
      </c>
      <c r="G124" s="211" t="s">
        <v>448</v>
      </c>
      <c r="H124" s="199"/>
      <c r="I124" s="84" t="s">
        <v>735</v>
      </c>
      <c r="J124" s="200">
        <v>2</v>
      </c>
      <c r="K124" s="201" t="s">
        <v>618</v>
      </c>
      <c r="L124" s="202"/>
      <c r="M124" s="84" t="s">
        <v>735</v>
      </c>
      <c r="N124" s="200">
        <v>3</v>
      </c>
      <c r="O124" s="201" t="s">
        <v>619</v>
      </c>
      <c r="P124" s="202"/>
      <c r="Q124" s="203"/>
      <c r="R124" s="775"/>
      <c r="S124" s="208"/>
      <c r="T124" s="248" t="str">
        <f>IF(E124="■","080501","")</f>
        <v/>
      </c>
      <c r="U124" s="249" t="str">
        <f>IF(I124="■","080502","")</f>
        <v/>
      </c>
      <c r="V124" s="272" t="str">
        <f>IF(M124="■","080503","")</f>
        <v/>
      </c>
    </row>
    <row r="125" spans="1:22">
      <c r="A125" s="181"/>
      <c r="B125" s="194"/>
      <c r="C125" s="178"/>
      <c r="D125" s="168"/>
      <c r="E125" s="66" t="s">
        <v>735</v>
      </c>
      <c r="F125" s="179">
        <v>4</v>
      </c>
      <c r="G125" s="171" t="s">
        <v>449</v>
      </c>
      <c r="I125" s="67" t="s">
        <v>735</v>
      </c>
      <c r="J125" s="172">
        <v>5</v>
      </c>
      <c r="K125" s="173" t="s">
        <v>97</v>
      </c>
      <c r="M125" s="185" t="b">
        <v>0</v>
      </c>
      <c r="Q125" s="175"/>
      <c r="R125" s="775"/>
      <c r="S125" s="152"/>
      <c r="T125" s="250" t="str">
        <f>IF(E125="■","080504","")</f>
        <v/>
      </c>
      <c r="U125" s="247" t="str">
        <f>IF(I125="■","080505","")</f>
        <v/>
      </c>
      <c r="V125" s="273"/>
    </row>
    <row r="126" spans="1:22">
      <c r="A126" s="181"/>
      <c r="B126" s="182"/>
      <c r="C126" s="178"/>
      <c r="D126" s="183"/>
      <c r="E126" s="214" t="b">
        <v>0</v>
      </c>
      <c r="I126" s="205" t="b">
        <v>0</v>
      </c>
      <c r="M126" s="185" t="b">
        <v>0</v>
      </c>
      <c r="Q126" s="175"/>
      <c r="R126" s="775"/>
      <c r="S126" s="152"/>
      <c r="T126" s="250"/>
      <c r="V126" s="273"/>
    </row>
    <row r="127" spans="1:22" ht="14.25" thickBot="1">
      <c r="A127" s="216"/>
      <c r="B127" s="217"/>
      <c r="C127" s="218"/>
      <c r="D127" s="219"/>
      <c r="E127" s="85" t="s">
        <v>735</v>
      </c>
      <c r="F127" s="220">
        <v>99</v>
      </c>
      <c r="G127" s="221" t="s">
        <v>450</v>
      </c>
      <c r="H127" s="222"/>
      <c r="I127" s="223" t="s">
        <v>49</v>
      </c>
      <c r="J127" s="783"/>
      <c r="K127" s="783"/>
      <c r="L127" s="783"/>
      <c r="M127" s="783"/>
      <c r="N127" s="783"/>
      <c r="O127" s="783"/>
      <c r="P127" s="783"/>
      <c r="Q127" s="224" t="s">
        <v>50</v>
      </c>
      <c r="R127" s="193" t="str">
        <f>IF(E127="■","←必須","")</f>
        <v/>
      </c>
      <c r="S127" s="208"/>
      <c r="T127" s="251" t="str">
        <f>IF(E127="■","080599","")</f>
        <v/>
      </c>
      <c r="U127" s="252"/>
      <c r="V127" s="274"/>
    </row>
    <row r="128" spans="1:22" ht="15" customHeight="1">
      <c r="A128" s="181">
        <v>9</v>
      </c>
      <c r="B128" s="194" t="s">
        <v>239</v>
      </c>
      <c r="C128" s="178">
        <v>1</v>
      </c>
      <c r="D128" s="168" t="s">
        <v>451</v>
      </c>
      <c r="E128" s="66" t="s">
        <v>735</v>
      </c>
      <c r="F128" s="179">
        <v>1</v>
      </c>
      <c r="G128" s="171" t="s">
        <v>553</v>
      </c>
      <c r="I128" s="82" t="s">
        <v>735</v>
      </c>
      <c r="J128" s="172">
        <v>2</v>
      </c>
      <c r="K128" s="173" t="s">
        <v>452</v>
      </c>
      <c r="M128" s="185" t="b">
        <v>0</v>
      </c>
      <c r="Q128" s="175"/>
      <c r="R128" s="775"/>
      <c r="S128" s="208"/>
      <c r="T128" s="248" t="str">
        <f>IF(E128="■","090101","")</f>
        <v/>
      </c>
      <c r="U128" s="249" t="str">
        <f>IF(I128="■","090102","")</f>
        <v/>
      </c>
      <c r="V128" s="272"/>
    </row>
    <row r="129" spans="1:22">
      <c r="A129" s="181"/>
      <c r="B129" s="194"/>
      <c r="C129" s="178"/>
      <c r="D129" s="168"/>
      <c r="E129" s="214" t="b">
        <v>0</v>
      </c>
      <c r="I129" s="205" t="b">
        <v>0</v>
      </c>
      <c r="M129" s="185"/>
      <c r="Q129" s="175"/>
      <c r="R129" s="775"/>
      <c r="S129" s="152"/>
      <c r="T129" s="250"/>
      <c r="V129" s="273"/>
    </row>
    <row r="130" spans="1:22">
      <c r="A130" s="181"/>
      <c r="B130" s="182"/>
      <c r="C130" s="178"/>
      <c r="D130" s="183"/>
      <c r="E130" s="214" t="b">
        <v>0</v>
      </c>
      <c r="I130" s="205" t="b">
        <v>0</v>
      </c>
      <c r="M130" s="185"/>
      <c r="Q130" s="175"/>
      <c r="R130" s="775"/>
      <c r="S130" s="152"/>
      <c r="T130" s="250"/>
      <c r="V130" s="273"/>
    </row>
    <row r="131" spans="1:22" ht="17.25" customHeight="1">
      <c r="A131" s="181"/>
      <c r="B131" s="182"/>
      <c r="C131" s="186"/>
      <c r="D131" s="187"/>
      <c r="E131" s="83" t="s">
        <v>735</v>
      </c>
      <c r="F131" s="188">
        <v>99</v>
      </c>
      <c r="G131" s="189" t="s">
        <v>453</v>
      </c>
      <c r="H131" s="190"/>
      <c r="I131" s="191" t="s">
        <v>49</v>
      </c>
      <c r="J131" s="779"/>
      <c r="K131" s="779"/>
      <c r="L131" s="779"/>
      <c r="M131" s="779"/>
      <c r="N131" s="779"/>
      <c r="O131" s="779"/>
      <c r="P131" s="779"/>
      <c r="Q131" s="192" t="s">
        <v>50</v>
      </c>
      <c r="R131" s="193" t="str">
        <f>IF(E131="■","←必須","")</f>
        <v/>
      </c>
      <c r="S131" s="208"/>
      <c r="T131" s="251" t="str">
        <f>IF(E131="■","090199","")</f>
        <v/>
      </c>
      <c r="U131" s="252"/>
      <c r="V131" s="274"/>
    </row>
    <row r="132" spans="1:22">
      <c r="A132" s="181"/>
      <c r="B132" s="194"/>
      <c r="C132" s="195">
        <v>2</v>
      </c>
      <c r="D132" s="196" t="s">
        <v>454</v>
      </c>
      <c r="E132" s="66" t="s">
        <v>735</v>
      </c>
      <c r="F132" s="197">
        <v>1</v>
      </c>
      <c r="G132" s="211" t="s">
        <v>455</v>
      </c>
      <c r="H132" s="199"/>
      <c r="I132" s="84" t="s">
        <v>735</v>
      </c>
      <c r="J132" s="200">
        <v>2</v>
      </c>
      <c r="K132" s="201" t="s">
        <v>456</v>
      </c>
      <c r="L132" s="202"/>
      <c r="M132" s="84" t="s">
        <v>735</v>
      </c>
      <c r="N132" s="200">
        <v>3</v>
      </c>
      <c r="O132" s="201" t="s">
        <v>457</v>
      </c>
      <c r="P132" s="202"/>
      <c r="Q132" s="203"/>
      <c r="R132" s="775"/>
      <c r="S132" s="208"/>
      <c r="T132" s="248" t="str">
        <f>IF(E132="■","090201","")</f>
        <v/>
      </c>
      <c r="U132" s="249" t="str">
        <f>IF(I132="■","090202","")</f>
        <v/>
      </c>
      <c r="V132" s="272" t="str">
        <f>IF(M132="■","090203","")</f>
        <v/>
      </c>
    </row>
    <row r="133" spans="1:22">
      <c r="A133" s="181"/>
      <c r="B133" s="194"/>
      <c r="C133" s="178"/>
      <c r="D133" s="168"/>
      <c r="E133" s="66" t="s">
        <v>735</v>
      </c>
      <c r="F133" s="179">
        <v>4</v>
      </c>
      <c r="G133" s="171" t="s">
        <v>458</v>
      </c>
      <c r="I133" s="67" t="s">
        <v>735</v>
      </c>
      <c r="J133" s="172">
        <v>5</v>
      </c>
      <c r="K133" s="173" t="s">
        <v>459</v>
      </c>
      <c r="M133" s="67" t="s">
        <v>735</v>
      </c>
      <c r="N133" s="172">
        <v>6</v>
      </c>
      <c r="O133" s="173" t="s">
        <v>460</v>
      </c>
      <c r="Q133" s="175"/>
      <c r="R133" s="775"/>
      <c r="S133" s="152"/>
      <c r="T133" s="250" t="str">
        <f>IF(E133="■","090204","")</f>
        <v/>
      </c>
      <c r="U133" s="247" t="str">
        <f>IF(I133="■","090205","")</f>
        <v/>
      </c>
      <c r="V133" s="273" t="str">
        <f>IF(M133="■","090206","")</f>
        <v/>
      </c>
    </row>
    <row r="134" spans="1:22">
      <c r="A134" s="181"/>
      <c r="B134" s="182"/>
      <c r="C134" s="178"/>
      <c r="D134" s="183"/>
      <c r="E134" s="214" t="b">
        <v>0</v>
      </c>
      <c r="I134" s="205"/>
      <c r="M134" s="185"/>
      <c r="Q134" s="175"/>
      <c r="R134" s="775"/>
      <c r="S134" s="152"/>
      <c r="T134" s="250"/>
      <c r="V134" s="273"/>
    </row>
    <row r="135" spans="1:22">
      <c r="A135" s="181"/>
      <c r="B135" s="182"/>
      <c r="C135" s="186"/>
      <c r="D135" s="187"/>
      <c r="E135" s="83" t="s">
        <v>735</v>
      </c>
      <c r="F135" s="188">
        <v>99</v>
      </c>
      <c r="G135" s="189" t="s">
        <v>461</v>
      </c>
      <c r="H135" s="190"/>
      <c r="I135" s="191" t="s">
        <v>49</v>
      </c>
      <c r="J135" s="779"/>
      <c r="K135" s="779"/>
      <c r="L135" s="779"/>
      <c r="M135" s="779"/>
      <c r="N135" s="779"/>
      <c r="O135" s="779"/>
      <c r="P135" s="779"/>
      <c r="Q135" s="192" t="s">
        <v>50</v>
      </c>
      <c r="R135" s="193" t="str">
        <f>IF(E135="■","←必須","")</f>
        <v/>
      </c>
      <c r="S135" s="208"/>
      <c r="T135" s="251" t="str">
        <f>IF(E135="■","090299","")</f>
        <v/>
      </c>
      <c r="U135" s="252"/>
      <c r="V135" s="274"/>
    </row>
    <row r="136" spans="1:22">
      <c r="A136" s="181"/>
      <c r="B136" s="194"/>
      <c r="C136" s="195">
        <v>3</v>
      </c>
      <c r="D136" s="196" t="s">
        <v>462</v>
      </c>
      <c r="E136" s="66" t="s">
        <v>735</v>
      </c>
      <c r="F136" s="197">
        <v>1</v>
      </c>
      <c r="G136" s="211" t="s">
        <v>463</v>
      </c>
      <c r="H136" s="199"/>
      <c r="I136" s="84" t="s">
        <v>735</v>
      </c>
      <c r="J136" s="200">
        <v>2</v>
      </c>
      <c r="K136" s="201" t="s">
        <v>464</v>
      </c>
      <c r="L136" s="202"/>
      <c r="M136" s="84" t="s">
        <v>735</v>
      </c>
      <c r="N136" s="200">
        <v>3</v>
      </c>
      <c r="O136" s="225" t="s">
        <v>566</v>
      </c>
      <c r="P136" s="202"/>
      <c r="Q136" s="203"/>
      <c r="R136" s="775"/>
      <c r="S136" s="208"/>
      <c r="T136" s="248" t="str">
        <f>IF(E136="■","090301","")</f>
        <v/>
      </c>
      <c r="U136" s="249" t="str">
        <f>IF(I136="■","090302","")</f>
        <v/>
      </c>
      <c r="V136" s="272" t="str">
        <f>IF(M136="■","090303","")</f>
        <v/>
      </c>
    </row>
    <row r="137" spans="1:22">
      <c r="A137" s="181"/>
      <c r="B137" s="194"/>
      <c r="C137" s="178"/>
      <c r="D137" s="168"/>
      <c r="E137" s="66" t="s">
        <v>735</v>
      </c>
      <c r="F137" s="179">
        <v>4</v>
      </c>
      <c r="G137" s="204" t="s">
        <v>567</v>
      </c>
      <c r="I137" s="67" t="s">
        <v>735</v>
      </c>
      <c r="J137" s="172">
        <v>5</v>
      </c>
      <c r="K137" s="173" t="s">
        <v>98</v>
      </c>
      <c r="M137" s="185" t="b">
        <v>0</v>
      </c>
      <c r="Q137" s="175"/>
      <c r="R137" s="775"/>
      <c r="S137" s="152"/>
      <c r="T137" s="250" t="str">
        <f>IF(E137="■","090304","")</f>
        <v/>
      </c>
      <c r="U137" s="247" t="str">
        <f>IF(I137="■","090305","")</f>
        <v/>
      </c>
      <c r="V137" s="273" t="str">
        <f>IF(M137="■","090306","")</f>
        <v/>
      </c>
    </row>
    <row r="138" spans="1:22">
      <c r="A138" s="181"/>
      <c r="B138" s="182"/>
      <c r="C138" s="178"/>
      <c r="D138" s="183"/>
      <c r="E138" s="214" t="s">
        <v>735</v>
      </c>
      <c r="I138" s="205"/>
      <c r="M138" s="185"/>
      <c r="Q138" s="175"/>
      <c r="R138" s="775"/>
      <c r="S138" s="152"/>
      <c r="T138" s="250"/>
      <c r="V138" s="273"/>
    </row>
    <row r="139" spans="1:22">
      <c r="A139" s="181"/>
      <c r="B139" s="182"/>
      <c r="C139" s="186"/>
      <c r="D139" s="187"/>
      <c r="E139" s="83" t="s">
        <v>735</v>
      </c>
      <c r="F139" s="188">
        <v>99</v>
      </c>
      <c r="G139" s="189" t="s">
        <v>465</v>
      </c>
      <c r="H139" s="190"/>
      <c r="I139" s="191" t="s">
        <v>49</v>
      </c>
      <c r="J139" s="779"/>
      <c r="K139" s="779"/>
      <c r="L139" s="779"/>
      <c r="M139" s="779"/>
      <c r="N139" s="779"/>
      <c r="O139" s="779"/>
      <c r="P139" s="779"/>
      <c r="Q139" s="192" t="s">
        <v>50</v>
      </c>
      <c r="R139" s="193" t="str">
        <f>IF(E139="■","←必須","")</f>
        <v/>
      </c>
      <c r="S139" s="208"/>
      <c r="T139" s="251" t="str">
        <f>IF(E139="■","090399","")</f>
        <v/>
      </c>
      <c r="U139" s="252"/>
      <c r="V139" s="274"/>
    </row>
    <row r="140" spans="1:22">
      <c r="A140" s="181"/>
      <c r="B140" s="194"/>
      <c r="C140" s="195">
        <v>4</v>
      </c>
      <c r="D140" s="196" t="s">
        <v>466</v>
      </c>
      <c r="E140" s="66" t="s">
        <v>735</v>
      </c>
      <c r="F140" s="197">
        <v>1</v>
      </c>
      <c r="G140" s="211" t="s">
        <v>467</v>
      </c>
      <c r="H140" s="199"/>
      <c r="I140" s="84" t="s">
        <v>735</v>
      </c>
      <c r="J140" s="200">
        <v>2</v>
      </c>
      <c r="K140" s="201" t="s">
        <v>468</v>
      </c>
      <c r="L140" s="202"/>
      <c r="M140" s="215" t="b">
        <v>0</v>
      </c>
      <c r="N140" s="200"/>
      <c r="O140" s="201"/>
      <c r="P140" s="202"/>
      <c r="Q140" s="203"/>
      <c r="R140" s="775"/>
      <c r="S140" s="208"/>
      <c r="T140" s="248" t="str">
        <f>IF(E140="■","090401","")</f>
        <v/>
      </c>
      <c r="U140" s="249" t="str">
        <f>IF(I140="■","090402","")</f>
        <v/>
      </c>
      <c r="V140" s="272"/>
    </row>
    <row r="141" spans="1:22">
      <c r="A141" s="181"/>
      <c r="B141" s="194"/>
      <c r="C141" s="178"/>
      <c r="D141" s="168" t="s">
        <v>469</v>
      </c>
      <c r="E141" s="214" t="b">
        <v>0</v>
      </c>
      <c r="I141" s="205" t="b">
        <v>0</v>
      </c>
      <c r="M141" s="185" t="b">
        <v>0</v>
      </c>
      <c r="Q141" s="175"/>
      <c r="R141" s="775"/>
      <c r="S141" s="152"/>
      <c r="T141" s="250"/>
      <c r="V141" s="273"/>
    </row>
    <row r="142" spans="1:22">
      <c r="A142" s="181"/>
      <c r="B142" s="182"/>
      <c r="C142" s="178"/>
      <c r="D142" s="183"/>
      <c r="E142" s="214" t="b">
        <v>0</v>
      </c>
      <c r="I142" s="205" t="b">
        <v>0</v>
      </c>
      <c r="M142" s="185" t="b">
        <v>0</v>
      </c>
      <c r="Q142" s="175"/>
      <c r="R142" s="775"/>
      <c r="S142" s="152"/>
      <c r="T142" s="250"/>
      <c r="V142" s="273"/>
    </row>
    <row r="143" spans="1:22">
      <c r="A143" s="181"/>
      <c r="B143" s="182"/>
      <c r="C143" s="186"/>
      <c r="D143" s="187"/>
      <c r="E143" s="83" t="s">
        <v>735</v>
      </c>
      <c r="F143" s="188">
        <v>99</v>
      </c>
      <c r="G143" s="189" t="s">
        <v>470</v>
      </c>
      <c r="H143" s="190"/>
      <c r="I143" s="191" t="s">
        <v>49</v>
      </c>
      <c r="J143" s="779"/>
      <c r="K143" s="779"/>
      <c r="L143" s="779"/>
      <c r="M143" s="779"/>
      <c r="N143" s="779"/>
      <c r="O143" s="779"/>
      <c r="P143" s="779"/>
      <c r="Q143" s="192" t="s">
        <v>50</v>
      </c>
      <c r="R143" s="193" t="str">
        <f>IF(E143="■","←必須","")</f>
        <v/>
      </c>
      <c r="S143" s="208"/>
      <c r="T143" s="251" t="str">
        <f>IF(E143="■","090499","")</f>
        <v/>
      </c>
      <c r="U143" s="252"/>
      <c r="V143" s="274"/>
    </row>
    <row r="144" spans="1:22">
      <c r="A144" s="181"/>
      <c r="B144" s="194"/>
      <c r="C144" s="195">
        <v>5</v>
      </c>
      <c r="D144" s="196" t="s">
        <v>220</v>
      </c>
      <c r="E144" s="66" t="s">
        <v>735</v>
      </c>
      <c r="F144" s="197">
        <v>1</v>
      </c>
      <c r="G144" s="211" t="s">
        <v>471</v>
      </c>
      <c r="H144" s="199"/>
      <c r="I144" s="84" t="s">
        <v>735</v>
      </c>
      <c r="J144" s="200">
        <v>2</v>
      </c>
      <c r="K144" s="201" t="s">
        <v>554</v>
      </c>
      <c r="L144" s="202"/>
      <c r="M144" s="84" t="s">
        <v>735</v>
      </c>
      <c r="N144" s="200">
        <v>3</v>
      </c>
      <c r="O144" s="225" t="s">
        <v>623</v>
      </c>
      <c r="P144" s="202"/>
      <c r="Q144" s="203"/>
      <c r="R144" s="775"/>
      <c r="S144" s="208"/>
      <c r="T144" s="248" t="str">
        <f>IF(E144="■","090501","")</f>
        <v/>
      </c>
      <c r="U144" s="249" t="str">
        <f>IF(I144="■","090502","")</f>
        <v/>
      </c>
      <c r="V144" s="272" t="str">
        <f>IF(M144="■","090503","")</f>
        <v/>
      </c>
    </row>
    <row r="145" spans="1:22">
      <c r="A145" s="181"/>
      <c r="B145" s="194"/>
      <c r="C145" s="178"/>
      <c r="D145" s="168" t="s">
        <v>555</v>
      </c>
      <c r="E145" s="66" t="s">
        <v>735</v>
      </c>
      <c r="F145" s="179">
        <v>4</v>
      </c>
      <c r="G145" s="204" t="s">
        <v>582</v>
      </c>
      <c r="I145" s="67" t="s">
        <v>735</v>
      </c>
      <c r="J145" s="172">
        <v>5</v>
      </c>
      <c r="K145" s="173" t="s">
        <v>472</v>
      </c>
      <c r="M145" s="67" t="s">
        <v>735</v>
      </c>
      <c r="N145" s="172">
        <v>6</v>
      </c>
      <c r="O145" s="173" t="s">
        <v>473</v>
      </c>
      <c r="Q145" s="175"/>
      <c r="R145" s="775"/>
      <c r="S145" s="152"/>
      <c r="T145" s="250" t="str">
        <f>IF(E145="■","090504","")</f>
        <v/>
      </c>
      <c r="U145" s="247" t="str">
        <f>IF(I145="■","090505","")</f>
        <v/>
      </c>
      <c r="V145" s="273" t="str">
        <f>IF(M145="■","090506","")</f>
        <v/>
      </c>
    </row>
    <row r="146" spans="1:22">
      <c r="A146" s="181"/>
      <c r="B146" s="182"/>
      <c r="C146" s="178"/>
      <c r="D146" s="183"/>
      <c r="E146" s="66" t="s">
        <v>735</v>
      </c>
      <c r="F146" s="179">
        <v>7</v>
      </c>
      <c r="G146" s="171" t="s">
        <v>474</v>
      </c>
      <c r="I146" s="205" t="b">
        <v>0</v>
      </c>
      <c r="M146" s="185"/>
      <c r="Q146" s="175"/>
      <c r="R146" s="775"/>
      <c r="S146" s="152"/>
      <c r="T146" s="250" t="str">
        <f>IF(E146="■","090507","")</f>
        <v/>
      </c>
      <c r="V146" s="273"/>
    </row>
    <row r="147" spans="1:22">
      <c r="A147" s="181"/>
      <c r="B147" s="182"/>
      <c r="C147" s="186"/>
      <c r="D147" s="187"/>
      <c r="E147" s="83" t="s">
        <v>735</v>
      </c>
      <c r="F147" s="188">
        <v>99</v>
      </c>
      <c r="G147" s="189" t="s">
        <v>475</v>
      </c>
      <c r="H147" s="190"/>
      <c r="I147" s="191" t="s">
        <v>49</v>
      </c>
      <c r="J147" s="779"/>
      <c r="K147" s="779"/>
      <c r="L147" s="779"/>
      <c r="M147" s="779"/>
      <c r="N147" s="779"/>
      <c r="O147" s="779"/>
      <c r="P147" s="779"/>
      <c r="Q147" s="192" t="s">
        <v>50</v>
      </c>
      <c r="R147" s="193" t="str">
        <f>IF(E147="■","←必須","")</f>
        <v/>
      </c>
      <c r="S147" s="208"/>
      <c r="T147" s="251" t="str">
        <f>IF(E147="■","090599","")</f>
        <v/>
      </c>
      <c r="U147" s="252"/>
      <c r="V147" s="274"/>
    </row>
    <row r="148" spans="1:22">
      <c r="A148" s="181"/>
      <c r="B148" s="194"/>
      <c r="C148" s="195">
        <v>6</v>
      </c>
      <c r="D148" s="196" t="s">
        <v>476</v>
      </c>
      <c r="E148" s="66" t="s">
        <v>735</v>
      </c>
      <c r="F148" s="197">
        <v>1</v>
      </c>
      <c r="G148" s="211" t="s">
        <v>477</v>
      </c>
      <c r="H148" s="199"/>
      <c r="I148" s="84" t="s">
        <v>735</v>
      </c>
      <c r="J148" s="200">
        <v>2</v>
      </c>
      <c r="K148" s="201" t="s">
        <v>478</v>
      </c>
      <c r="L148" s="202"/>
      <c r="M148" s="84" t="s">
        <v>735</v>
      </c>
      <c r="N148" s="200">
        <v>3</v>
      </c>
      <c r="O148" s="201" t="s">
        <v>479</v>
      </c>
      <c r="P148" s="202"/>
      <c r="Q148" s="203"/>
      <c r="R148" s="775"/>
      <c r="S148" s="208"/>
      <c r="T148" s="248" t="str">
        <f>IF(E148="■","090601","")</f>
        <v/>
      </c>
      <c r="U148" s="249" t="str">
        <f>IF(I148="■","090602","")</f>
        <v/>
      </c>
      <c r="V148" s="272" t="str">
        <f>IF(M148="■","090603","")</f>
        <v/>
      </c>
    </row>
    <row r="149" spans="1:22">
      <c r="A149" s="181"/>
      <c r="B149" s="194"/>
      <c r="C149" s="178"/>
      <c r="D149" s="168" t="s">
        <v>480</v>
      </c>
      <c r="E149" s="66" t="s">
        <v>735</v>
      </c>
      <c r="F149" s="179">
        <v>4</v>
      </c>
      <c r="G149" s="171" t="s">
        <v>99</v>
      </c>
      <c r="I149" s="205" t="b">
        <v>0</v>
      </c>
      <c r="M149" s="185" t="b">
        <v>0</v>
      </c>
      <c r="Q149" s="175"/>
      <c r="R149" s="775"/>
      <c r="S149" s="152"/>
      <c r="T149" s="250" t="str">
        <f>IF(E149="■","090604","")</f>
        <v/>
      </c>
      <c r="V149" s="273"/>
    </row>
    <row r="150" spans="1:22">
      <c r="A150" s="181"/>
      <c r="B150" s="182"/>
      <c r="C150" s="178"/>
      <c r="D150" s="183"/>
      <c r="E150" s="214" t="b">
        <v>0</v>
      </c>
      <c r="I150" s="205" t="b">
        <v>0</v>
      </c>
      <c r="M150" s="185" t="b">
        <v>0</v>
      </c>
      <c r="Q150" s="175"/>
      <c r="R150" s="775"/>
      <c r="S150" s="152"/>
      <c r="T150" s="250"/>
      <c r="V150" s="273"/>
    </row>
    <row r="151" spans="1:22">
      <c r="A151" s="181"/>
      <c r="B151" s="182"/>
      <c r="C151" s="186"/>
      <c r="D151" s="187"/>
      <c r="E151" s="83" t="s">
        <v>735</v>
      </c>
      <c r="F151" s="188">
        <v>99</v>
      </c>
      <c r="G151" s="189" t="s">
        <v>481</v>
      </c>
      <c r="H151" s="190"/>
      <c r="I151" s="191" t="s">
        <v>49</v>
      </c>
      <c r="J151" s="779"/>
      <c r="K151" s="779"/>
      <c r="L151" s="779"/>
      <c r="M151" s="779"/>
      <c r="N151" s="779"/>
      <c r="O151" s="779"/>
      <c r="P151" s="779"/>
      <c r="Q151" s="192" t="s">
        <v>50</v>
      </c>
      <c r="R151" s="193" t="str">
        <f>IF(E151="■","←必須","")</f>
        <v/>
      </c>
      <c r="S151" s="208"/>
      <c r="T151" s="251" t="str">
        <f>IF(E151="■","090699","")</f>
        <v/>
      </c>
      <c r="U151" s="252"/>
      <c r="V151" s="274"/>
    </row>
    <row r="152" spans="1:22">
      <c r="A152" s="181"/>
      <c r="B152" s="194"/>
      <c r="C152" s="195">
        <v>7</v>
      </c>
      <c r="D152" s="196" t="s">
        <v>482</v>
      </c>
      <c r="E152" s="66" t="s">
        <v>735</v>
      </c>
      <c r="F152" s="197">
        <v>1</v>
      </c>
      <c r="G152" s="211" t="s">
        <v>483</v>
      </c>
      <c r="H152" s="199"/>
      <c r="I152" s="84" t="s">
        <v>735</v>
      </c>
      <c r="J152" s="200">
        <v>2</v>
      </c>
      <c r="K152" s="201" t="s">
        <v>484</v>
      </c>
      <c r="L152" s="202"/>
      <c r="M152" s="84" t="s">
        <v>735</v>
      </c>
      <c r="N152" s="200">
        <v>3</v>
      </c>
      <c r="O152" s="201" t="s">
        <v>101</v>
      </c>
      <c r="P152" s="202"/>
      <c r="Q152" s="203"/>
      <c r="R152" s="775"/>
      <c r="S152" s="208"/>
      <c r="T152" s="248" t="str">
        <f>IF(E152="■","090701","")</f>
        <v/>
      </c>
      <c r="U152" s="249" t="str">
        <f>IF(I152="■","090702","")</f>
        <v/>
      </c>
      <c r="V152" s="272" t="str">
        <f>IF(M152="■","090703","")</f>
        <v/>
      </c>
    </row>
    <row r="153" spans="1:22">
      <c r="A153" s="181"/>
      <c r="B153" s="194"/>
      <c r="C153" s="178"/>
      <c r="D153" s="168" t="s">
        <v>100</v>
      </c>
      <c r="E153" s="66" t="s">
        <v>735</v>
      </c>
      <c r="F153" s="179">
        <v>4</v>
      </c>
      <c r="G153" s="171" t="s">
        <v>2</v>
      </c>
      <c r="I153" s="67" t="s">
        <v>735</v>
      </c>
      <c r="J153" s="172">
        <v>5</v>
      </c>
      <c r="K153" s="173" t="s">
        <v>485</v>
      </c>
      <c r="M153" s="67" t="s">
        <v>735</v>
      </c>
      <c r="N153" s="172">
        <v>6</v>
      </c>
      <c r="O153" s="173" t="s">
        <v>486</v>
      </c>
      <c r="Q153" s="175"/>
      <c r="R153" s="775"/>
      <c r="S153" s="152"/>
      <c r="T153" s="250" t="str">
        <f>IF(E153="■","090704","")</f>
        <v/>
      </c>
      <c r="U153" s="247" t="str">
        <f>IF(I153="■","090705","")</f>
        <v/>
      </c>
      <c r="V153" s="273" t="str">
        <f>IF(M153="■","090706","")</f>
        <v/>
      </c>
    </row>
    <row r="154" spans="1:22">
      <c r="A154" s="181"/>
      <c r="B154" s="182"/>
      <c r="C154" s="178"/>
      <c r="D154" s="183"/>
      <c r="E154" s="214" t="b">
        <v>0</v>
      </c>
      <c r="I154" s="205" t="b">
        <v>0</v>
      </c>
      <c r="M154" s="185" t="b">
        <v>0</v>
      </c>
      <c r="Q154" s="175"/>
      <c r="R154" s="775"/>
      <c r="S154" s="152"/>
      <c r="T154" s="250"/>
      <c r="V154" s="273"/>
    </row>
    <row r="155" spans="1:22">
      <c r="A155" s="181"/>
      <c r="B155" s="182"/>
      <c r="C155" s="186"/>
      <c r="D155" s="187"/>
      <c r="E155" s="83" t="s">
        <v>735</v>
      </c>
      <c r="F155" s="188">
        <v>99</v>
      </c>
      <c r="G155" s="189" t="s">
        <v>487</v>
      </c>
      <c r="H155" s="190"/>
      <c r="I155" s="191" t="s">
        <v>49</v>
      </c>
      <c r="J155" s="779"/>
      <c r="K155" s="779"/>
      <c r="L155" s="779"/>
      <c r="M155" s="779"/>
      <c r="N155" s="779"/>
      <c r="O155" s="779"/>
      <c r="P155" s="779"/>
      <c r="Q155" s="192" t="s">
        <v>50</v>
      </c>
      <c r="R155" s="193" t="str">
        <f>IF(E155="■","←必須","")</f>
        <v/>
      </c>
      <c r="S155" s="208"/>
      <c r="T155" s="251" t="str">
        <f>IF(E155="■","090799","")</f>
        <v/>
      </c>
      <c r="U155" s="252"/>
      <c r="V155" s="274"/>
    </row>
    <row r="156" spans="1:22">
      <c r="A156" s="181"/>
      <c r="B156" s="194"/>
      <c r="C156" s="195">
        <v>8</v>
      </c>
      <c r="D156" s="196" t="s">
        <v>488</v>
      </c>
      <c r="E156" s="66" t="s">
        <v>735</v>
      </c>
      <c r="F156" s="197">
        <v>1</v>
      </c>
      <c r="G156" s="211" t="s">
        <v>489</v>
      </c>
      <c r="H156" s="199"/>
      <c r="I156" s="84" t="s">
        <v>735</v>
      </c>
      <c r="J156" s="200">
        <v>2</v>
      </c>
      <c r="K156" s="201" t="s">
        <v>490</v>
      </c>
      <c r="L156" s="202"/>
      <c r="M156" s="84" t="s">
        <v>735</v>
      </c>
      <c r="N156" s="200">
        <v>3</v>
      </c>
      <c r="O156" s="201" t="s">
        <v>491</v>
      </c>
      <c r="P156" s="202"/>
      <c r="Q156" s="203"/>
      <c r="R156" s="775"/>
      <c r="S156" s="208"/>
      <c r="T156" s="248" t="str">
        <f>IF(E156="■","090801","")</f>
        <v/>
      </c>
      <c r="U156" s="249" t="str">
        <f>IF(I156="■","090802","")</f>
        <v/>
      </c>
      <c r="V156" s="272" t="str">
        <f>IF(M156="■","090803","")</f>
        <v/>
      </c>
    </row>
    <row r="157" spans="1:22">
      <c r="A157" s="181"/>
      <c r="B157" s="194"/>
      <c r="C157" s="178"/>
      <c r="D157" s="168" t="s">
        <v>480</v>
      </c>
      <c r="E157" s="66" t="s">
        <v>735</v>
      </c>
      <c r="F157" s="179">
        <v>4</v>
      </c>
      <c r="G157" s="171" t="s">
        <v>102</v>
      </c>
      <c r="I157" s="67" t="s">
        <v>735</v>
      </c>
      <c r="J157" s="172">
        <v>5</v>
      </c>
      <c r="K157" s="173" t="s">
        <v>103</v>
      </c>
      <c r="M157" s="67" t="s">
        <v>735</v>
      </c>
      <c r="N157" s="172">
        <v>6</v>
      </c>
      <c r="O157" s="173" t="s">
        <v>492</v>
      </c>
      <c r="Q157" s="175"/>
      <c r="R157" s="775"/>
      <c r="S157" s="152"/>
      <c r="T157" s="250" t="str">
        <f>IF(E157="■","090804","")</f>
        <v/>
      </c>
      <c r="U157" s="247" t="str">
        <f>IF(I157="■","090805","")</f>
        <v/>
      </c>
      <c r="V157" s="273" t="str">
        <f>IF(M157="■","090806","")</f>
        <v/>
      </c>
    </row>
    <row r="158" spans="1:22">
      <c r="A158" s="181"/>
      <c r="B158" s="182"/>
      <c r="C158" s="178"/>
      <c r="D158" s="183"/>
      <c r="E158" s="66" t="s">
        <v>735</v>
      </c>
      <c r="F158" s="179">
        <v>7</v>
      </c>
      <c r="G158" s="171" t="s">
        <v>493</v>
      </c>
      <c r="I158" s="67" t="s">
        <v>735</v>
      </c>
      <c r="J158" s="172">
        <v>8</v>
      </c>
      <c r="K158" s="173" t="s">
        <v>556</v>
      </c>
      <c r="M158" s="67" t="s">
        <v>735</v>
      </c>
      <c r="N158" s="172">
        <v>9</v>
      </c>
      <c r="O158" s="173" t="s">
        <v>104</v>
      </c>
      <c r="Q158" s="175"/>
      <c r="R158" s="775"/>
      <c r="S158" s="152"/>
      <c r="T158" s="250" t="str">
        <f>IF(E158="■","090807","")</f>
        <v/>
      </c>
      <c r="U158" s="247" t="str">
        <f>IF(I158="■","090808","")</f>
        <v/>
      </c>
      <c r="V158" s="273" t="str">
        <f>IF(M158="■","090809","")</f>
        <v/>
      </c>
    </row>
    <row r="159" spans="1:22">
      <c r="A159" s="181"/>
      <c r="B159" s="182"/>
      <c r="C159" s="186"/>
      <c r="D159" s="187"/>
      <c r="E159" s="83" t="s">
        <v>735</v>
      </c>
      <c r="F159" s="188">
        <v>99</v>
      </c>
      <c r="G159" s="189" t="s">
        <v>450</v>
      </c>
      <c r="H159" s="190"/>
      <c r="I159" s="191" t="s">
        <v>49</v>
      </c>
      <c r="J159" s="779"/>
      <c r="K159" s="779"/>
      <c r="L159" s="779"/>
      <c r="M159" s="779"/>
      <c r="N159" s="779"/>
      <c r="O159" s="779"/>
      <c r="P159" s="779"/>
      <c r="Q159" s="192" t="s">
        <v>50</v>
      </c>
      <c r="R159" s="193" t="str">
        <f>IF(E159="■","←必須","")</f>
        <v/>
      </c>
      <c r="S159" s="208"/>
      <c r="T159" s="251" t="str">
        <f>IF(E159="■","090899","")</f>
        <v/>
      </c>
      <c r="U159" s="252"/>
      <c r="V159" s="274"/>
    </row>
    <row r="160" spans="1:22">
      <c r="A160" s="181"/>
      <c r="B160" s="194"/>
      <c r="C160" s="195">
        <v>9</v>
      </c>
      <c r="D160" s="196" t="s">
        <v>494</v>
      </c>
      <c r="E160" s="66" t="s">
        <v>735</v>
      </c>
      <c r="F160" s="197">
        <v>1</v>
      </c>
      <c r="G160" s="211" t="s">
        <v>495</v>
      </c>
      <c r="H160" s="199"/>
      <c r="I160" s="84" t="s">
        <v>735</v>
      </c>
      <c r="J160" s="200">
        <v>2</v>
      </c>
      <c r="K160" s="201" t="s">
        <v>496</v>
      </c>
      <c r="L160" s="202"/>
      <c r="M160" s="84" t="s">
        <v>735</v>
      </c>
      <c r="N160" s="200">
        <v>3</v>
      </c>
      <c r="O160" s="201" t="s">
        <v>497</v>
      </c>
      <c r="P160" s="202"/>
      <c r="Q160" s="203"/>
      <c r="R160" s="775"/>
      <c r="S160" s="208"/>
      <c r="T160" s="248" t="str">
        <f>IF(E160="■","090901","")</f>
        <v/>
      </c>
      <c r="U160" s="249" t="str">
        <f>IF(I160="■","090902","")</f>
        <v/>
      </c>
      <c r="V160" s="272" t="str">
        <f>IF(M160="■","090903","")</f>
        <v/>
      </c>
    </row>
    <row r="161" spans="1:22">
      <c r="A161" s="181"/>
      <c r="B161" s="194"/>
      <c r="C161" s="178"/>
      <c r="D161" s="168" t="s">
        <v>498</v>
      </c>
      <c r="E161" s="66" t="s">
        <v>735</v>
      </c>
      <c r="F161" s="179">
        <v>4</v>
      </c>
      <c r="G161" s="171" t="s">
        <v>620</v>
      </c>
      <c r="I161" s="67" t="s">
        <v>735</v>
      </c>
      <c r="J161" s="172">
        <v>5</v>
      </c>
      <c r="K161" s="173" t="s">
        <v>3</v>
      </c>
      <c r="M161" s="67" t="s">
        <v>735</v>
      </c>
      <c r="N161" s="172">
        <v>6</v>
      </c>
      <c r="O161" s="173" t="s">
        <v>499</v>
      </c>
      <c r="Q161" s="175"/>
      <c r="R161" s="775"/>
      <c r="S161" s="152"/>
      <c r="T161" s="250" t="str">
        <f>IF(E161="■","090904","")</f>
        <v/>
      </c>
      <c r="U161" s="247" t="str">
        <f>IF(I161="■","090905","")</f>
        <v/>
      </c>
      <c r="V161" s="273" t="str">
        <f>IF(M161="■","090906","")</f>
        <v/>
      </c>
    </row>
    <row r="162" spans="1:22">
      <c r="A162" s="181"/>
      <c r="B162" s="182"/>
      <c r="C162" s="178"/>
      <c r="D162" s="183"/>
      <c r="E162" s="66" t="s">
        <v>735</v>
      </c>
      <c r="F162" s="179">
        <v>7</v>
      </c>
      <c r="G162" s="171" t="s">
        <v>621</v>
      </c>
      <c r="I162" s="67" t="s">
        <v>735</v>
      </c>
      <c r="J162" s="172">
        <v>8</v>
      </c>
      <c r="K162" s="173" t="s">
        <v>0</v>
      </c>
      <c r="M162" s="67" t="s">
        <v>735</v>
      </c>
      <c r="N162" s="172">
        <v>9</v>
      </c>
      <c r="O162" s="173" t="s">
        <v>105</v>
      </c>
      <c r="Q162" s="175"/>
      <c r="R162" s="775"/>
      <c r="S162" s="152"/>
      <c r="T162" s="250" t="str">
        <f>IF(E162="■","090907","")</f>
        <v/>
      </c>
      <c r="U162" s="247" t="str">
        <f>IF(I162="■","090908","")</f>
        <v/>
      </c>
      <c r="V162" s="273" t="str">
        <f>IF(M162="■","090909","")</f>
        <v/>
      </c>
    </row>
    <row r="163" spans="1:22">
      <c r="A163" s="181"/>
      <c r="B163" s="182"/>
      <c r="C163" s="186"/>
      <c r="D163" s="187"/>
      <c r="E163" s="83" t="s">
        <v>735</v>
      </c>
      <c r="F163" s="188">
        <v>99</v>
      </c>
      <c r="G163" s="189" t="s">
        <v>450</v>
      </c>
      <c r="H163" s="190"/>
      <c r="I163" s="191" t="s">
        <v>49</v>
      </c>
      <c r="J163" s="779"/>
      <c r="K163" s="779"/>
      <c r="L163" s="779"/>
      <c r="M163" s="779"/>
      <c r="N163" s="779"/>
      <c r="O163" s="779"/>
      <c r="P163" s="779"/>
      <c r="Q163" s="192" t="s">
        <v>50</v>
      </c>
      <c r="R163" s="193" t="str">
        <f>IF(E163="■","←必須","")</f>
        <v/>
      </c>
      <c r="S163" s="208"/>
      <c r="T163" s="250" t="str">
        <f>IF(E163="■","090999","")</f>
        <v/>
      </c>
      <c r="V163" s="273"/>
    </row>
    <row r="164" spans="1:22">
      <c r="A164" s="181"/>
      <c r="B164" s="194"/>
      <c r="C164" s="195">
        <v>10</v>
      </c>
      <c r="D164" s="196" t="s">
        <v>500</v>
      </c>
      <c r="E164" s="66" t="s">
        <v>735</v>
      </c>
      <c r="F164" s="197">
        <v>1</v>
      </c>
      <c r="G164" s="211" t="s">
        <v>106</v>
      </c>
      <c r="H164" s="199"/>
      <c r="I164" s="84" t="s">
        <v>735</v>
      </c>
      <c r="J164" s="200">
        <v>2</v>
      </c>
      <c r="K164" s="201" t="s">
        <v>501</v>
      </c>
      <c r="L164" s="202"/>
      <c r="M164" s="84" t="s">
        <v>735</v>
      </c>
      <c r="N164" s="200">
        <v>3</v>
      </c>
      <c r="O164" s="201" t="s">
        <v>502</v>
      </c>
      <c r="P164" s="202"/>
      <c r="Q164" s="203"/>
      <c r="R164" s="775"/>
      <c r="S164" s="208"/>
      <c r="T164" s="248" t="str">
        <f>IF(E164="■","091001","")</f>
        <v/>
      </c>
      <c r="U164" s="249" t="str">
        <f>IF(I164="■","091002","")</f>
        <v/>
      </c>
      <c r="V164" s="272" t="str">
        <f>IF(M164="■","091003","")</f>
        <v/>
      </c>
    </row>
    <row r="165" spans="1:22">
      <c r="A165" s="181"/>
      <c r="B165" s="194"/>
      <c r="C165" s="178"/>
      <c r="D165" s="168"/>
      <c r="E165" s="66" t="s">
        <v>735</v>
      </c>
      <c r="F165" s="179">
        <v>4</v>
      </c>
      <c r="G165" s="171" t="s">
        <v>503</v>
      </c>
      <c r="I165" s="67" t="s">
        <v>735</v>
      </c>
      <c r="J165" s="172">
        <v>5</v>
      </c>
      <c r="K165" s="173" t="s">
        <v>556</v>
      </c>
      <c r="M165" s="67" t="s">
        <v>735</v>
      </c>
      <c r="N165" s="172">
        <v>6</v>
      </c>
      <c r="O165" s="173" t="s">
        <v>1</v>
      </c>
      <c r="Q165" s="175"/>
      <c r="R165" s="775"/>
      <c r="S165" s="152"/>
      <c r="T165" s="250" t="str">
        <f>IF(E165="■","091004","")</f>
        <v/>
      </c>
      <c r="U165" s="247" t="str">
        <f>IF(I165="■","091005","")</f>
        <v/>
      </c>
      <c r="V165" s="273" t="str">
        <f>IF(M165="■","091006","")</f>
        <v/>
      </c>
    </row>
    <row r="166" spans="1:22">
      <c r="A166" s="181"/>
      <c r="B166" s="182"/>
      <c r="C166" s="178"/>
      <c r="D166" s="183"/>
      <c r="E166" s="66" t="s">
        <v>735</v>
      </c>
      <c r="F166" s="179">
        <v>7</v>
      </c>
      <c r="G166" s="171" t="s">
        <v>504</v>
      </c>
      <c r="I166" s="67" t="s">
        <v>735</v>
      </c>
      <c r="J166" s="172">
        <v>8</v>
      </c>
      <c r="K166" s="173" t="s">
        <v>83</v>
      </c>
      <c r="M166" s="67" t="s">
        <v>735</v>
      </c>
      <c r="N166" s="172">
        <v>9</v>
      </c>
      <c r="O166" s="173" t="s">
        <v>107</v>
      </c>
      <c r="Q166" s="175"/>
      <c r="R166" s="775"/>
      <c r="S166" s="152"/>
      <c r="T166" s="250" t="str">
        <f>IF(E166="■","091007","")</f>
        <v/>
      </c>
      <c r="U166" s="247" t="str">
        <f>IF(I166="■","091008","")</f>
        <v/>
      </c>
      <c r="V166" s="273" t="str">
        <f>IF(M166="■","091009","")</f>
        <v/>
      </c>
    </row>
    <row r="167" spans="1:22">
      <c r="A167" s="181"/>
      <c r="B167" s="182"/>
      <c r="C167" s="186"/>
      <c r="D167" s="187"/>
      <c r="E167" s="83" t="s">
        <v>735</v>
      </c>
      <c r="F167" s="188">
        <v>99</v>
      </c>
      <c r="G167" s="189" t="s">
        <v>450</v>
      </c>
      <c r="H167" s="190"/>
      <c r="I167" s="191" t="s">
        <v>49</v>
      </c>
      <c r="J167" s="779"/>
      <c r="K167" s="779"/>
      <c r="L167" s="779"/>
      <c r="M167" s="779"/>
      <c r="N167" s="779"/>
      <c r="O167" s="779"/>
      <c r="P167" s="779"/>
      <c r="Q167" s="192" t="s">
        <v>50</v>
      </c>
      <c r="R167" s="193" t="str">
        <f>IF(E167="■","←必須","")</f>
        <v/>
      </c>
      <c r="S167" s="208"/>
      <c r="T167" s="251" t="str">
        <f>IF(E167="■","091099","")</f>
        <v/>
      </c>
      <c r="U167" s="252"/>
      <c r="V167" s="274"/>
    </row>
    <row r="168" spans="1:22">
      <c r="A168" s="181"/>
      <c r="B168" s="194"/>
      <c r="C168" s="195">
        <v>11</v>
      </c>
      <c r="D168" s="196" t="s">
        <v>505</v>
      </c>
      <c r="E168" s="66" t="s">
        <v>735</v>
      </c>
      <c r="F168" s="197">
        <v>1</v>
      </c>
      <c r="G168" s="211" t="s">
        <v>506</v>
      </c>
      <c r="H168" s="199"/>
      <c r="I168" s="84" t="s">
        <v>735</v>
      </c>
      <c r="J168" s="200">
        <v>2</v>
      </c>
      <c r="K168" s="201" t="s">
        <v>507</v>
      </c>
      <c r="L168" s="202"/>
      <c r="M168" s="84" t="s">
        <v>735</v>
      </c>
      <c r="N168" s="200">
        <v>3</v>
      </c>
      <c r="O168" s="201" t="s">
        <v>508</v>
      </c>
      <c r="P168" s="202"/>
      <c r="Q168" s="203"/>
      <c r="R168" s="775"/>
      <c r="S168" s="208"/>
      <c r="T168" s="248" t="str">
        <f>IF(E168="■","091101","")</f>
        <v/>
      </c>
      <c r="U168" s="249" t="str">
        <f>IF(I168="■","091102","")</f>
        <v/>
      </c>
      <c r="V168" s="272" t="str">
        <f>IF(M168="■","091103","")</f>
        <v/>
      </c>
    </row>
    <row r="169" spans="1:22">
      <c r="A169" s="181"/>
      <c r="B169" s="194"/>
      <c r="C169" s="178"/>
      <c r="D169" s="168"/>
      <c r="E169" s="66" t="s">
        <v>735</v>
      </c>
      <c r="F169" s="179">
        <v>4</v>
      </c>
      <c r="G169" s="171" t="s">
        <v>509</v>
      </c>
      <c r="I169" s="67" t="s">
        <v>735</v>
      </c>
      <c r="J169" s="172">
        <v>5</v>
      </c>
      <c r="K169" s="173" t="s">
        <v>510</v>
      </c>
      <c r="M169" s="67" t="s">
        <v>735</v>
      </c>
      <c r="N169" s="172">
        <v>6</v>
      </c>
      <c r="O169" s="173" t="s">
        <v>511</v>
      </c>
      <c r="Q169" s="175"/>
      <c r="R169" s="775"/>
      <c r="S169" s="152"/>
      <c r="T169" s="250" t="str">
        <f>IF(E169="■","091104","")</f>
        <v/>
      </c>
      <c r="U169" s="247" t="str">
        <f>IF(I169="■","091105","")</f>
        <v/>
      </c>
      <c r="V169" s="273" t="str">
        <f>IF(M169="■","091106","")</f>
        <v/>
      </c>
    </row>
    <row r="170" spans="1:22">
      <c r="A170" s="181"/>
      <c r="B170" s="182"/>
      <c r="C170" s="178"/>
      <c r="D170" s="183"/>
      <c r="E170" s="66" t="s">
        <v>735</v>
      </c>
      <c r="F170" s="179">
        <v>7</v>
      </c>
      <c r="G170" s="171" t="s">
        <v>512</v>
      </c>
      <c r="I170" s="67" t="s">
        <v>735</v>
      </c>
      <c r="J170" s="172">
        <v>8</v>
      </c>
      <c r="K170" s="173" t="s">
        <v>513</v>
      </c>
      <c r="M170" s="67" t="s">
        <v>735</v>
      </c>
      <c r="N170" s="172">
        <v>9</v>
      </c>
      <c r="O170" s="173" t="s">
        <v>108</v>
      </c>
      <c r="Q170" s="175"/>
      <c r="R170" s="775"/>
      <c r="S170" s="152"/>
      <c r="T170" s="250" t="str">
        <f>IF(E170="■","091107","")</f>
        <v/>
      </c>
      <c r="U170" s="247" t="str">
        <f>IF(I170="■","091108","")</f>
        <v/>
      </c>
      <c r="V170" s="273" t="str">
        <f>IF(M170="■","091109","")</f>
        <v/>
      </c>
    </row>
    <row r="171" spans="1:22">
      <c r="A171" s="181"/>
      <c r="B171" s="182"/>
      <c r="C171" s="186"/>
      <c r="D171" s="187"/>
      <c r="E171" s="83" t="s">
        <v>735</v>
      </c>
      <c r="F171" s="188">
        <v>99</v>
      </c>
      <c r="G171" s="189" t="s">
        <v>450</v>
      </c>
      <c r="H171" s="190"/>
      <c r="I171" s="191" t="s">
        <v>49</v>
      </c>
      <c r="J171" s="779"/>
      <c r="K171" s="779"/>
      <c r="L171" s="779"/>
      <c r="M171" s="779"/>
      <c r="N171" s="779"/>
      <c r="O171" s="779"/>
      <c r="P171" s="779"/>
      <c r="Q171" s="192" t="s">
        <v>50</v>
      </c>
      <c r="R171" s="193" t="str">
        <f>IF(E171="■","←必須","")</f>
        <v/>
      </c>
      <c r="S171" s="208"/>
      <c r="T171" s="251" t="str">
        <f>IF(E171="■","091199","")</f>
        <v/>
      </c>
      <c r="U171" s="252"/>
      <c r="V171" s="274"/>
    </row>
    <row r="172" spans="1:22">
      <c r="A172" s="181"/>
      <c r="B172" s="194"/>
      <c r="C172" s="195">
        <v>12</v>
      </c>
      <c r="D172" s="196" t="s">
        <v>514</v>
      </c>
      <c r="E172" s="66" t="s">
        <v>735</v>
      </c>
      <c r="F172" s="197">
        <v>1</v>
      </c>
      <c r="G172" s="211" t="s">
        <v>515</v>
      </c>
      <c r="H172" s="199"/>
      <c r="I172" s="84" t="s">
        <v>735</v>
      </c>
      <c r="J172" s="200">
        <v>2</v>
      </c>
      <c r="K172" s="201" t="s">
        <v>516</v>
      </c>
      <c r="L172" s="202"/>
      <c r="M172" s="84" t="s">
        <v>735</v>
      </c>
      <c r="N172" s="200">
        <v>3</v>
      </c>
      <c r="O172" s="201" t="s">
        <v>517</v>
      </c>
      <c r="P172" s="202"/>
      <c r="Q172" s="203"/>
      <c r="R172" s="775"/>
      <c r="S172" s="208"/>
      <c r="T172" s="248" t="str">
        <f>IF(E172="■","091201","")</f>
        <v/>
      </c>
      <c r="U172" s="249" t="str">
        <f>IF(I172="■","091202","")</f>
        <v/>
      </c>
      <c r="V172" s="272" t="str">
        <f>IF(M172="■","091203","")</f>
        <v/>
      </c>
    </row>
    <row r="173" spans="1:22">
      <c r="A173" s="181"/>
      <c r="B173" s="194"/>
      <c r="C173" s="178"/>
      <c r="D173" s="168"/>
      <c r="E173" s="66" t="s">
        <v>735</v>
      </c>
      <c r="F173" s="179">
        <v>4</v>
      </c>
      <c r="G173" s="171" t="s">
        <v>622</v>
      </c>
      <c r="I173" s="67" t="s">
        <v>735</v>
      </c>
      <c r="J173" s="172">
        <v>5</v>
      </c>
      <c r="K173" s="173" t="s">
        <v>518</v>
      </c>
      <c r="M173" s="185" t="b">
        <v>0</v>
      </c>
      <c r="Q173" s="175"/>
      <c r="R173" s="775"/>
      <c r="S173" s="152"/>
      <c r="T173" s="250" t="str">
        <f>IF(E173="■","091204","")</f>
        <v/>
      </c>
      <c r="U173" s="247" t="str">
        <f>IF(I173="■","091205","")</f>
        <v/>
      </c>
      <c r="V173" s="273"/>
    </row>
    <row r="174" spans="1:22">
      <c r="A174" s="181"/>
      <c r="B174" s="182"/>
      <c r="C174" s="178"/>
      <c r="D174" s="183"/>
      <c r="E174" s="214" t="b">
        <v>0</v>
      </c>
      <c r="I174" s="205" t="b">
        <v>0</v>
      </c>
      <c r="M174" s="185" t="b">
        <v>0</v>
      </c>
      <c r="Q174" s="175"/>
      <c r="R174" s="775"/>
      <c r="S174" s="152"/>
      <c r="T174" s="250"/>
      <c r="V174" s="273"/>
    </row>
    <row r="175" spans="1:22">
      <c r="A175" s="181"/>
      <c r="B175" s="182"/>
      <c r="C175" s="186"/>
      <c r="D175" s="187"/>
      <c r="E175" s="83" t="s">
        <v>735</v>
      </c>
      <c r="F175" s="188">
        <v>99</v>
      </c>
      <c r="G175" s="189" t="s">
        <v>519</v>
      </c>
      <c r="H175" s="190"/>
      <c r="I175" s="191" t="s">
        <v>49</v>
      </c>
      <c r="J175" s="779"/>
      <c r="K175" s="779"/>
      <c r="L175" s="779"/>
      <c r="M175" s="779"/>
      <c r="N175" s="779"/>
      <c r="O175" s="779"/>
      <c r="P175" s="779"/>
      <c r="Q175" s="192" t="s">
        <v>50</v>
      </c>
      <c r="R175" s="193" t="str">
        <f>IF(E175="■","←必須","")</f>
        <v/>
      </c>
      <c r="S175" s="208"/>
      <c r="T175" s="251" t="str">
        <f>IF(E175="■","091299","")</f>
        <v/>
      </c>
      <c r="U175" s="252"/>
      <c r="V175" s="274"/>
    </row>
    <row r="176" spans="1:22">
      <c r="A176" s="181"/>
      <c r="B176" s="194"/>
      <c r="C176" s="195">
        <v>13</v>
      </c>
      <c r="D176" s="196" t="s">
        <v>520</v>
      </c>
      <c r="E176" s="69" t="s">
        <v>735</v>
      </c>
      <c r="F176" s="197">
        <v>1</v>
      </c>
      <c r="G176" s="211" t="s">
        <v>521</v>
      </c>
      <c r="H176" s="199"/>
      <c r="I176" s="84" t="s">
        <v>735</v>
      </c>
      <c r="J176" s="200">
        <v>2</v>
      </c>
      <c r="K176" s="201" t="s">
        <v>522</v>
      </c>
      <c r="L176" s="202"/>
      <c r="M176" s="84" t="s">
        <v>735</v>
      </c>
      <c r="N176" s="200">
        <v>3</v>
      </c>
      <c r="O176" s="201" t="s">
        <v>523</v>
      </c>
      <c r="P176" s="202"/>
      <c r="Q176" s="203"/>
      <c r="R176" s="775"/>
      <c r="S176" s="208"/>
      <c r="T176" s="248" t="str">
        <f>IF(E176="■","091301","")</f>
        <v/>
      </c>
      <c r="U176" s="249" t="str">
        <f>IF(I176="■","091302","")</f>
        <v/>
      </c>
      <c r="V176" s="272" t="str">
        <f>IF(M176="■","091303","")</f>
        <v/>
      </c>
    </row>
    <row r="177" spans="1:22">
      <c r="A177" s="181"/>
      <c r="B177" s="194"/>
      <c r="C177" s="178"/>
      <c r="D177" s="168"/>
      <c r="E177" s="214" t="b">
        <v>0</v>
      </c>
      <c r="I177" s="205"/>
      <c r="M177" s="185"/>
      <c r="Q177" s="175"/>
      <c r="R177" s="775"/>
      <c r="S177" s="152"/>
      <c r="T177" s="250"/>
      <c r="V177" s="273"/>
    </row>
    <row r="178" spans="1:22">
      <c r="A178" s="181"/>
      <c r="B178" s="182"/>
      <c r="C178" s="178"/>
      <c r="D178" s="183"/>
      <c r="E178" s="214" t="b">
        <v>0</v>
      </c>
      <c r="I178" s="205"/>
      <c r="M178" s="185"/>
      <c r="Q178" s="175"/>
      <c r="R178" s="775"/>
      <c r="S178" s="152"/>
      <c r="T178" s="250"/>
      <c r="V178" s="273"/>
    </row>
    <row r="179" spans="1:22">
      <c r="A179" s="181"/>
      <c r="B179" s="182"/>
      <c r="C179" s="186"/>
      <c r="D179" s="187"/>
      <c r="E179" s="83" t="s">
        <v>735</v>
      </c>
      <c r="F179" s="188">
        <v>99</v>
      </c>
      <c r="G179" s="189" t="s">
        <v>524</v>
      </c>
      <c r="H179" s="190"/>
      <c r="I179" s="191" t="s">
        <v>49</v>
      </c>
      <c r="J179" s="779"/>
      <c r="K179" s="779"/>
      <c r="L179" s="779"/>
      <c r="M179" s="779"/>
      <c r="N179" s="779"/>
      <c r="O179" s="779"/>
      <c r="P179" s="779"/>
      <c r="Q179" s="192" t="s">
        <v>50</v>
      </c>
      <c r="R179" s="193" t="str">
        <f>IF(E179="■","←必須","")</f>
        <v/>
      </c>
      <c r="S179" s="208"/>
      <c r="T179" s="251" t="str">
        <f>IF(E179="■","091399","")</f>
        <v/>
      </c>
      <c r="U179" s="252"/>
      <c r="V179" s="274"/>
    </row>
    <row r="180" spans="1:22">
      <c r="A180" s="181"/>
      <c r="B180" s="194"/>
      <c r="C180" s="195">
        <v>14</v>
      </c>
      <c r="D180" s="196" t="s">
        <v>450</v>
      </c>
      <c r="E180" s="69" t="s">
        <v>735</v>
      </c>
      <c r="F180" s="197">
        <v>1</v>
      </c>
      <c r="G180" s="211" t="s">
        <v>624</v>
      </c>
      <c r="H180" s="199"/>
      <c r="I180" s="84" t="s">
        <v>735</v>
      </c>
      <c r="J180" s="200">
        <v>2</v>
      </c>
      <c r="K180" s="225" t="s">
        <v>629</v>
      </c>
      <c r="L180" s="202"/>
      <c r="M180" s="215" t="b">
        <v>0</v>
      </c>
      <c r="N180" s="200"/>
      <c r="O180" s="201"/>
      <c r="P180" s="202"/>
      <c r="Q180" s="203"/>
      <c r="R180" s="775"/>
      <c r="S180" s="208"/>
      <c r="T180" s="248" t="str">
        <f>IF(E180="■","091401","")</f>
        <v/>
      </c>
      <c r="U180" s="249" t="str">
        <f>IF(I180="■","091402","")</f>
        <v/>
      </c>
      <c r="V180" s="272"/>
    </row>
    <row r="181" spans="1:22">
      <c r="A181" s="181"/>
      <c r="B181" s="194"/>
      <c r="C181" s="178"/>
      <c r="D181" s="168"/>
      <c r="E181" s="214" t="b">
        <v>0</v>
      </c>
      <c r="I181" s="205" t="b">
        <v>0</v>
      </c>
      <c r="M181" s="185" t="b">
        <v>0</v>
      </c>
      <c r="Q181" s="175"/>
      <c r="R181" s="775"/>
      <c r="T181" s="250"/>
      <c r="V181" s="273"/>
    </row>
    <row r="182" spans="1:22">
      <c r="A182" s="181"/>
      <c r="B182" s="182"/>
      <c r="C182" s="178"/>
      <c r="D182" s="183"/>
      <c r="E182" s="214" t="b">
        <v>0</v>
      </c>
      <c r="I182" s="205" t="b">
        <v>0</v>
      </c>
      <c r="M182" s="185" t="b">
        <v>0</v>
      </c>
      <c r="Q182" s="175"/>
      <c r="R182" s="775"/>
      <c r="T182" s="250"/>
      <c r="V182" s="273"/>
    </row>
    <row r="183" spans="1:22" ht="14.25" thickBot="1">
      <c r="A183" s="216"/>
      <c r="B183" s="217"/>
      <c r="C183" s="218"/>
      <c r="D183" s="219"/>
      <c r="E183" s="85" t="s">
        <v>735</v>
      </c>
      <c r="F183" s="220">
        <v>99</v>
      </c>
      <c r="G183" s="221" t="s">
        <v>52</v>
      </c>
      <c r="H183" s="222"/>
      <c r="I183" s="223" t="s">
        <v>49</v>
      </c>
      <c r="J183" s="783"/>
      <c r="K183" s="783"/>
      <c r="L183" s="783"/>
      <c r="M183" s="783"/>
      <c r="N183" s="783"/>
      <c r="O183" s="783"/>
      <c r="P183" s="783"/>
      <c r="Q183" s="224" t="s">
        <v>50</v>
      </c>
      <c r="R183" s="193" t="str">
        <f>IF(E183="■","←必須","")</f>
        <v/>
      </c>
      <c r="S183" s="208"/>
      <c r="T183" s="251" t="str">
        <f>IF(E183="■","091499","")</f>
        <v/>
      </c>
      <c r="U183" s="252"/>
      <c r="V183" s="274"/>
    </row>
    <row r="184" spans="1:22">
      <c r="R184" s="208"/>
      <c r="S184" s="208"/>
    </row>
    <row r="185" spans="1:22">
      <c r="A185" s="174" t="s">
        <v>878</v>
      </c>
    </row>
    <row r="186" spans="1:22">
      <c r="A186" s="172" t="s">
        <v>879</v>
      </c>
    </row>
  </sheetData>
  <sheetProtection selectLockedCells="1"/>
  <mergeCells count="96">
    <mergeCell ref="J183:P183"/>
    <mergeCell ref="R160:R162"/>
    <mergeCell ref="J163:P163"/>
    <mergeCell ref="R164:R166"/>
    <mergeCell ref="J167:P167"/>
    <mergeCell ref="R168:R170"/>
    <mergeCell ref="J171:P171"/>
    <mergeCell ref="R172:R174"/>
    <mergeCell ref="J175:P175"/>
    <mergeCell ref="R176:R178"/>
    <mergeCell ref="J179:P179"/>
    <mergeCell ref="R180:R182"/>
    <mergeCell ref="J159:P159"/>
    <mergeCell ref="R136:R138"/>
    <mergeCell ref="J139:P139"/>
    <mergeCell ref="R140:R142"/>
    <mergeCell ref="J143:P143"/>
    <mergeCell ref="R144:R146"/>
    <mergeCell ref="J147:P147"/>
    <mergeCell ref="R148:R150"/>
    <mergeCell ref="J151:P151"/>
    <mergeCell ref="R152:R154"/>
    <mergeCell ref="J155:P155"/>
    <mergeCell ref="R156:R158"/>
    <mergeCell ref="B108:B109"/>
    <mergeCell ref="R108:R110"/>
    <mergeCell ref="J135:P135"/>
    <mergeCell ref="R112:R114"/>
    <mergeCell ref="J115:P115"/>
    <mergeCell ref="R116:R118"/>
    <mergeCell ref="J119:P119"/>
    <mergeCell ref="R120:R122"/>
    <mergeCell ref="J123:P123"/>
    <mergeCell ref="R124:R126"/>
    <mergeCell ref="J127:P127"/>
    <mergeCell ref="R128:R130"/>
    <mergeCell ref="J131:P131"/>
    <mergeCell ref="R132:R134"/>
    <mergeCell ref="J111:P111"/>
    <mergeCell ref="R104:R106"/>
    <mergeCell ref="J79:P79"/>
    <mergeCell ref="J107:P107"/>
    <mergeCell ref="B80:B81"/>
    <mergeCell ref="R80:R82"/>
    <mergeCell ref="J83:P83"/>
    <mergeCell ref="R84:R86"/>
    <mergeCell ref="J87:P87"/>
    <mergeCell ref="R88:R90"/>
    <mergeCell ref="J91:P91"/>
    <mergeCell ref="R92:R94"/>
    <mergeCell ref="J95:P95"/>
    <mergeCell ref="R96:R98"/>
    <mergeCell ref="J99:P99"/>
    <mergeCell ref="R64:R66"/>
    <mergeCell ref="J75:P75"/>
    <mergeCell ref="R76:R78"/>
    <mergeCell ref="R100:R102"/>
    <mergeCell ref="J103:P103"/>
    <mergeCell ref="R68:R70"/>
    <mergeCell ref="J71:P71"/>
    <mergeCell ref="R72:R74"/>
    <mergeCell ref="J67:P67"/>
    <mergeCell ref="J55:P55"/>
    <mergeCell ref="R56:R58"/>
    <mergeCell ref="J59:P59"/>
    <mergeCell ref="R60:R62"/>
    <mergeCell ref="J63:P63"/>
    <mergeCell ref="R44:R46"/>
    <mergeCell ref="J47:P47"/>
    <mergeCell ref="R48:R50"/>
    <mergeCell ref="J51:P51"/>
    <mergeCell ref="R52:R54"/>
    <mergeCell ref="J43:P43"/>
    <mergeCell ref="J23:P23"/>
    <mergeCell ref="R24:R26"/>
    <mergeCell ref="J27:P27"/>
    <mergeCell ref="R28:R30"/>
    <mergeCell ref="J31:P31"/>
    <mergeCell ref="R32:R34"/>
    <mergeCell ref="J35:P35"/>
    <mergeCell ref="R36:R38"/>
    <mergeCell ref="J39:P39"/>
    <mergeCell ref="R40:R42"/>
    <mergeCell ref="O41:P41"/>
    <mergeCell ref="R20:R22"/>
    <mergeCell ref="B3:B4"/>
    <mergeCell ref="R3:R5"/>
    <mergeCell ref="S6:S7"/>
    <mergeCell ref="R7:R10"/>
    <mergeCell ref="J11:P11"/>
    <mergeCell ref="R12:R14"/>
    <mergeCell ref="J15:P15"/>
    <mergeCell ref="B16:B17"/>
    <mergeCell ref="R16:R18"/>
    <mergeCell ref="J19:P19"/>
    <mergeCell ref="J6:P6"/>
  </mergeCells>
  <phoneticPr fontId="2"/>
  <conditionalFormatting sqref="J7:J10 J12:J14 J16:J18 J20:J22 J24:J26 J28:J30 J32:J34 J36:J38 J54 J58 J68:J70 J74 J86 J90 J98 J110 J118 J126 J128:J130 J134 J138 J141:J142 J146 J149:J150 J154 J174 J177:J178 N12:N14 N16:N18 N20:N22 N24:N26 N28:N30 N32:N34 N36:N38 N42 N53:N54 N58 N66 N68:N70 N74 N86 N90 N98 N102 N110 N114 N117:N118 N125:N126 N128:N130 N134 N137:N138 N140:N142 N146 N149:N150 N154 N173:N174 N177:N178 F3:F9 J3:J4 F11:F35 F54 F58 F67:F71 F74 F86 F118 F126:F131 F150 F174 F90 F134 F138 F141:F142 F154 F177:F178 N3:N5 N7:N10">
    <cfRule type="expression" dxfId="221" priority="162" stopIfTrue="1">
      <formula>E3="■"</formula>
    </cfRule>
  </conditionalFormatting>
  <conditionalFormatting sqref="J87:P87 J23:P23">
    <cfRule type="cellIs" dxfId="220" priority="163" stopIfTrue="1" operator="notEqual">
      <formula>""</formula>
    </cfRule>
  </conditionalFormatting>
  <conditionalFormatting sqref="J181:J182 N180:N182 F181:F182">
    <cfRule type="expression" dxfId="219" priority="161" stopIfTrue="1">
      <formula>E180=TRUE</formula>
    </cfRule>
  </conditionalFormatting>
  <conditionalFormatting sqref="J83:P83">
    <cfRule type="cellIs" dxfId="218" priority="159" stopIfTrue="1" operator="notEqual">
      <formula>""</formula>
    </cfRule>
  </conditionalFormatting>
  <conditionalFormatting sqref="J91:P91">
    <cfRule type="cellIs" dxfId="217" priority="158" stopIfTrue="1" operator="notEqual">
      <formula>""</formula>
    </cfRule>
  </conditionalFormatting>
  <conditionalFormatting sqref="J95:P95">
    <cfRule type="cellIs" dxfId="216" priority="157" stopIfTrue="1" operator="notEqual">
      <formula>""</formula>
    </cfRule>
  </conditionalFormatting>
  <conditionalFormatting sqref="J99:P99">
    <cfRule type="cellIs" dxfId="215" priority="156" stopIfTrue="1" operator="notEqual">
      <formula>""</formula>
    </cfRule>
  </conditionalFormatting>
  <conditionalFormatting sqref="J103:P103">
    <cfRule type="cellIs" dxfId="214" priority="155" stopIfTrue="1" operator="notEqual">
      <formula>""</formula>
    </cfRule>
  </conditionalFormatting>
  <conditionalFormatting sqref="J107:P107">
    <cfRule type="cellIs" dxfId="213" priority="154" stopIfTrue="1" operator="notEqual">
      <formula>""</formula>
    </cfRule>
  </conditionalFormatting>
  <conditionalFormatting sqref="J111:P111">
    <cfRule type="cellIs" dxfId="212" priority="153" stopIfTrue="1" operator="notEqual">
      <formula>""</formula>
    </cfRule>
  </conditionalFormatting>
  <conditionalFormatting sqref="J115:P115">
    <cfRule type="cellIs" dxfId="211" priority="152" stopIfTrue="1" operator="notEqual">
      <formula>""</formula>
    </cfRule>
  </conditionalFormatting>
  <conditionalFormatting sqref="J119:P119">
    <cfRule type="cellIs" dxfId="210" priority="151" stopIfTrue="1" operator="notEqual">
      <formula>""</formula>
    </cfRule>
  </conditionalFormatting>
  <conditionalFormatting sqref="J123:P123">
    <cfRule type="cellIs" dxfId="209" priority="150" stopIfTrue="1" operator="notEqual">
      <formula>""</formula>
    </cfRule>
  </conditionalFormatting>
  <conditionalFormatting sqref="J127:P127">
    <cfRule type="cellIs" dxfId="208" priority="149" stopIfTrue="1" operator="notEqual">
      <formula>""</formula>
    </cfRule>
  </conditionalFormatting>
  <conditionalFormatting sqref="J131:P131">
    <cfRule type="cellIs" dxfId="207" priority="148" stopIfTrue="1" operator="notEqual">
      <formula>""</formula>
    </cfRule>
  </conditionalFormatting>
  <conditionalFormatting sqref="J135:P135">
    <cfRule type="cellIs" dxfId="206" priority="147" stopIfTrue="1" operator="notEqual">
      <formula>""</formula>
    </cfRule>
  </conditionalFormatting>
  <conditionalFormatting sqref="J139:P139">
    <cfRule type="cellIs" dxfId="205" priority="146" stopIfTrue="1" operator="notEqual">
      <formula>""</formula>
    </cfRule>
  </conditionalFormatting>
  <conditionalFormatting sqref="J143:P143">
    <cfRule type="cellIs" dxfId="204" priority="145" stopIfTrue="1" operator="notEqual">
      <formula>""</formula>
    </cfRule>
  </conditionalFormatting>
  <conditionalFormatting sqref="J147:P147">
    <cfRule type="cellIs" dxfId="203" priority="144" stopIfTrue="1" operator="notEqual">
      <formula>""</formula>
    </cfRule>
  </conditionalFormatting>
  <conditionalFormatting sqref="J151:P151">
    <cfRule type="cellIs" dxfId="202" priority="143" stopIfTrue="1" operator="notEqual">
      <formula>""</formula>
    </cfRule>
  </conditionalFormatting>
  <conditionalFormatting sqref="J155:P155">
    <cfRule type="cellIs" dxfId="201" priority="142" stopIfTrue="1" operator="notEqual">
      <formula>""</formula>
    </cfRule>
  </conditionalFormatting>
  <conditionalFormatting sqref="J159:P159">
    <cfRule type="cellIs" dxfId="200" priority="141" stopIfTrue="1" operator="notEqual">
      <formula>""</formula>
    </cfRule>
  </conditionalFormatting>
  <conditionalFormatting sqref="J163:P163">
    <cfRule type="cellIs" dxfId="199" priority="140" stopIfTrue="1" operator="notEqual">
      <formula>""</formula>
    </cfRule>
  </conditionalFormatting>
  <conditionalFormatting sqref="J167:P167">
    <cfRule type="cellIs" dxfId="198" priority="139" stopIfTrue="1" operator="notEqual">
      <formula>""</formula>
    </cfRule>
  </conditionalFormatting>
  <conditionalFormatting sqref="J171:P171">
    <cfRule type="cellIs" dxfId="197" priority="138" stopIfTrue="1" operator="notEqual">
      <formula>""</formula>
    </cfRule>
  </conditionalFormatting>
  <conditionalFormatting sqref="J175:P175">
    <cfRule type="cellIs" dxfId="196" priority="137" stopIfTrue="1" operator="notEqual">
      <formula>""</formula>
    </cfRule>
  </conditionalFormatting>
  <conditionalFormatting sqref="J179:P179">
    <cfRule type="cellIs" dxfId="195" priority="136" stopIfTrue="1" operator="notEqual">
      <formula>""</formula>
    </cfRule>
  </conditionalFormatting>
  <conditionalFormatting sqref="J183:P183">
    <cfRule type="cellIs" dxfId="194" priority="135" stopIfTrue="1" operator="notEqual">
      <formula>""</formula>
    </cfRule>
  </conditionalFormatting>
  <conditionalFormatting sqref="J11:P11">
    <cfRule type="cellIs" dxfId="193" priority="134" stopIfTrue="1" operator="notEqual">
      <formula>""</formula>
    </cfRule>
  </conditionalFormatting>
  <conditionalFormatting sqref="J15:P15">
    <cfRule type="cellIs" dxfId="192" priority="133" stopIfTrue="1" operator="notEqual">
      <formula>""</formula>
    </cfRule>
  </conditionalFormatting>
  <conditionalFormatting sqref="J19:P19">
    <cfRule type="cellIs" dxfId="191" priority="132" stopIfTrue="1" operator="notEqual">
      <formula>""</formula>
    </cfRule>
  </conditionalFormatting>
  <conditionalFormatting sqref="J27:P27">
    <cfRule type="cellIs" dxfId="190" priority="131" stopIfTrue="1" operator="notEqual">
      <formula>""</formula>
    </cfRule>
  </conditionalFormatting>
  <conditionalFormatting sqref="J31:P31">
    <cfRule type="cellIs" dxfId="189" priority="130" stopIfTrue="1" operator="notEqual">
      <formula>""</formula>
    </cfRule>
  </conditionalFormatting>
  <conditionalFormatting sqref="J39:P39">
    <cfRule type="cellIs" dxfId="188" priority="129" stopIfTrue="1" operator="notEqual">
      <formula>""</formula>
    </cfRule>
  </conditionalFormatting>
  <conditionalFormatting sqref="J35:P35">
    <cfRule type="cellIs" dxfId="187" priority="128" stopIfTrue="1" operator="notEqual">
      <formula>""</formula>
    </cfRule>
  </conditionalFormatting>
  <conditionalFormatting sqref="J43:P43">
    <cfRule type="cellIs" dxfId="186" priority="127" stopIfTrue="1" operator="notEqual">
      <formula>""</formula>
    </cfRule>
  </conditionalFormatting>
  <conditionalFormatting sqref="J47:P47">
    <cfRule type="cellIs" dxfId="185" priority="126" stopIfTrue="1" operator="notEqual">
      <formula>""</formula>
    </cfRule>
  </conditionalFormatting>
  <conditionalFormatting sqref="J51:P51">
    <cfRule type="cellIs" dxfId="184" priority="125" stopIfTrue="1" operator="notEqual">
      <formula>""</formula>
    </cfRule>
  </conditionalFormatting>
  <conditionalFormatting sqref="J55:P55">
    <cfRule type="cellIs" dxfId="183" priority="124" stopIfTrue="1" operator="notEqual">
      <formula>""</formula>
    </cfRule>
  </conditionalFormatting>
  <conditionalFormatting sqref="J59:P59">
    <cfRule type="cellIs" dxfId="182" priority="123" stopIfTrue="1" operator="notEqual">
      <formula>""</formula>
    </cfRule>
  </conditionalFormatting>
  <conditionalFormatting sqref="J63:P63">
    <cfRule type="cellIs" dxfId="181" priority="122" stopIfTrue="1" operator="notEqual">
      <formula>""</formula>
    </cfRule>
  </conditionalFormatting>
  <conditionalFormatting sqref="J67:P67">
    <cfRule type="cellIs" dxfId="180" priority="121" stopIfTrue="1" operator="notEqual">
      <formula>""</formula>
    </cfRule>
  </conditionalFormatting>
  <conditionalFormatting sqref="J71:P71">
    <cfRule type="cellIs" dxfId="179" priority="120" stopIfTrue="1" operator="notEqual">
      <formula>""</formula>
    </cfRule>
  </conditionalFormatting>
  <conditionalFormatting sqref="J75:P75">
    <cfRule type="cellIs" dxfId="178" priority="119" stopIfTrue="1" operator="notEqual">
      <formula>""</formula>
    </cfRule>
  </conditionalFormatting>
  <conditionalFormatting sqref="J79:P79">
    <cfRule type="cellIs" dxfId="177" priority="118" stopIfTrue="1" operator="notEqual">
      <formula>""</formula>
    </cfRule>
  </conditionalFormatting>
  <conditionalFormatting sqref="I5">
    <cfRule type="expression" dxfId="176" priority="164" stopIfTrue="1">
      <formula>#REF!=TRUE</formula>
    </cfRule>
  </conditionalFormatting>
  <conditionalFormatting sqref="F10">
    <cfRule type="expression" dxfId="175" priority="117" stopIfTrue="1">
      <formula>E10="■"</formula>
    </cfRule>
  </conditionalFormatting>
  <conditionalFormatting sqref="F36:F39">
    <cfRule type="expression" dxfId="174" priority="116" stopIfTrue="1">
      <formula>E36="■"</formula>
    </cfRule>
  </conditionalFormatting>
  <conditionalFormatting sqref="F40:F43">
    <cfRule type="expression" dxfId="173" priority="115" stopIfTrue="1">
      <formula>E40="■"</formula>
    </cfRule>
  </conditionalFormatting>
  <conditionalFormatting sqref="F44:F47">
    <cfRule type="expression" dxfId="172" priority="114" stopIfTrue="1">
      <formula>E44="■"</formula>
    </cfRule>
  </conditionalFormatting>
  <conditionalFormatting sqref="F48:F51">
    <cfRule type="expression" dxfId="171" priority="113" stopIfTrue="1">
      <formula>E48="■"</formula>
    </cfRule>
  </conditionalFormatting>
  <conditionalFormatting sqref="F52:F53">
    <cfRule type="expression" dxfId="170" priority="112" stopIfTrue="1">
      <formula>E52="■"</formula>
    </cfRule>
  </conditionalFormatting>
  <conditionalFormatting sqref="F56:F57">
    <cfRule type="expression" dxfId="169" priority="111" stopIfTrue="1">
      <formula>E56="■"</formula>
    </cfRule>
  </conditionalFormatting>
  <conditionalFormatting sqref="F60:F63">
    <cfRule type="expression" dxfId="168" priority="110" stopIfTrue="1">
      <formula>E60="■"</formula>
    </cfRule>
  </conditionalFormatting>
  <conditionalFormatting sqref="F55">
    <cfRule type="expression" dxfId="167" priority="109" stopIfTrue="1">
      <formula>E55="■"</formula>
    </cfRule>
  </conditionalFormatting>
  <conditionalFormatting sqref="F59">
    <cfRule type="expression" dxfId="166" priority="108" stopIfTrue="1">
      <formula>E59="■"</formula>
    </cfRule>
  </conditionalFormatting>
  <conditionalFormatting sqref="F64:F66">
    <cfRule type="expression" dxfId="165" priority="107" stopIfTrue="1">
      <formula>E64="■"</formula>
    </cfRule>
  </conditionalFormatting>
  <conditionalFormatting sqref="J40:J42">
    <cfRule type="expression" dxfId="164" priority="106" stopIfTrue="1">
      <formula>I40="■"</formula>
    </cfRule>
  </conditionalFormatting>
  <conditionalFormatting sqref="J44:J46">
    <cfRule type="expression" dxfId="163" priority="105" stopIfTrue="1">
      <formula>I44="■"</formula>
    </cfRule>
  </conditionalFormatting>
  <conditionalFormatting sqref="J48:J50">
    <cfRule type="expression" dxfId="162" priority="104" stopIfTrue="1">
      <formula>I48="■"</formula>
    </cfRule>
  </conditionalFormatting>
  <conditionalFormatting sqref="J60:J62">
    <cfRule type="expression" dxfId="161" priority="103" stopIfTrue="1">
      <formula>I60="■"</formula>
    </cfRule>
  </conditionalFormatting>
  <conditionalFormatting sqref="J64:J66">
    <cfRule type="expression" dxfId="160" priority="102" stopIfTrue="1">
      <formula>I64="■"</formula>
    </cfRule>
  </conditionalFormatting>
  <conditionalFormatting sqref="J52:J53">
    <cfRule type="expression" dxfId="159" priority="101" stopIfTrue="1">
      <formula>I52="■"</formula>
    </cfRule>
  </conditionalFormatting>
  <conditionalFormatting sqref="J56:J57">
    <cfRule type="expression" dxfId="158" priority="100" stopIfTrue="1">
      <formula>I56="■"</formula>
    </cfRule>
  </conditionalFormatting>
  <conditionalFormatting sqref="N44:N46">
    <cfRule type="expression" dxfId="157" priority="99" stopIfTrue="1">
      <formula>M44="■"</formula>
    </cfRule>
  </conditionalFormatting>
  <conditionalFormatting sqref="N48:N50">
    <cfRule type="expression" dxfId="156" priority="98" stopIfTrue="1">
      <formula>M48="■"</formula>
    </cfRule>
  </conditionalFormatting>
  <conditionalFormatting sqref="N60:N62">
    <cfRule type="expression" dxfId="155" priority="97" stopIfTrue="1">
      <formula>M60="■"</formula>
    </cfRule>
  </conditionalFormatting>
  <conditionalFormatting sqref="N64:N65">
    <cfRule type="expression" dxfId="154" priority="96" stopIfTrue="1">
      <formula>M64="■"</formula>
    </cfRule>
  </conditionalFormatting>
  <conditionalFormatting sqref="N56:N57">
    <cfRule type="expression" dxfId="153" priority="95" stopIfTrue="1">
      <formula>M56="■"</formula>
    </cfRule>
  </conditionalFormatting>
  <conditionalFormatting sqref="N40:N41">
    <cfRule type="expression" dxfId="152" priority="94" stopIfTrue="1">
      <formula>M40="■"</formula>
    </cfRule>
  </conditionalFormatting>
  <conditionalFormatting sqref="N52">
    <cfRule type="expression" dxfId="151" priority="93" stopIfTrue="1">
      <formula>M52="■"</formula>
    </cfRule>
  </conditionalFormatting>
  <conditionalFormatting sqref="F72:F73">
    <cfRule type="expression" dxfId="150" priority="92" stopIfTrue="1">
      <formula>E72="■"</formula>
    </cfRule>
  </conditionalFormatting>
  <conditionalFormatting sqref="J72:J73">
    <cfRule type="expression" dxfId="149" priority="91" stopIfTrue="1">
      <formula>I72="■"</formula>
    </cfRule>
  </conditionalFormatting>
  <conditionalFormatting sqref="N72:N73">
    <cfRule type="expression" dxfId="148" priority="90" stopIfTrue="1">
      <formula>M72="■"</formula>
    </cfRule>
  </conditionalFormatting>
  <conditionalFormatting sqref="F75">
    <cfRule type="expression" dxfId="147" priority="89" stopIfTrue="1">
      <formula>E75="■"</formula>
    </cfRule>
  </conditionalFormatting>
  <conditionalFormatting sqref="F76:F79">
    <cfRule type="expression" dxfId="146" priority="88" stopIfTrue="1">
      <formula>E76="■"</formula>
    </cfRule>
  </conditionalFormatting>
  <conditionalFormatting sqref="F80:F83">
    <cfRule type="expression" dxfId="145" priority="87" stopIfTrue="1">
      <formula>E80="■"</formula>
    </cfRule>
  </conditionalFormatting>
  <conditionalFormatting sqref="F92:F95">
    <cfRule type="expression" dxfId="144" priority="86" stopIfTrue="1">
      <formula>E92="■"</formula>
    </cfRule>
  </conditionalFormatting>
  <conditionalFormatting sqref="F96:F99">
    <cfRule type="expression" dxfId="143" priority="85" stopIfTrue="1">
      <formula>E96="■"</formula>
    </cfRule>
  </conditionalFormatting>
  <conditionalFormatting sqref="F100:F103">
    <cfRule type="expression" dxfId="142" priority="84" stopIfTrue="1">
      <formula>E100="■"</formula>
    </cfRule>
  </conditionalFormatting>
  <conditionalFormatting sqref="F104:F107">
    <cfRule type="expression" dxfId="141" priority="83" stopIfTrue="1">
      <formula>E104="■"</formula>
    </cfRule>
  </conditionalFormatting>
  <conditionalFormatting sqref="F108:F111">
    <cfRule type="expression" dxfId="140" priority="82" stopIfTrue="1">
      <formula>E108="■"</formula>
    </cfRule>
  </conditionalFormatting>
  <conditionalFormatting sqref="F112:F115">
    <cfRule type="expression" dxfId="139" priority="81" stopIfTrue="1">
      <formula>E112="■"</formula>
    </cfRule>
  </conditionalFormatting>
  <conditionalFormatting sqref="F120:F123">
    <cfRule type="expression" dxfId="138" priority="80" stopIfTrue="1">
      <formula>E120="■"</formula>
    </cfRule>
  </conditionalFormatting>
  <conditionalFormatting sqref="F144:F147">
    <cfRule type="expression" dxfId="137" priority="79" stopIfTrue="1">
      <formula>E144="■"</formula>
    </cfRule>
  </conditionalFormatting>
  <conditionalFormatting sqref="F156:F159">
    <cfRule type="expression" dxfId="136" priority="78" stopIfTrue="1">
      <formula>E156="■"</formula>
    </cfRule>
  </conditionalFormatting>
  <conditionalFormatting sqref="F160:F163">
    <cfRule type="expression" dxfId="135" priority="77" stopIfTrue="1">
      <formula>E160="■"</formula>
    </cfRule>
  </conditionalFormatting>
  <conditionalFormatting sqref="F164:F167">
    <cfRule type="expression" dxfId="134" priority="76" stopIfTrue="1">
      <formula>E164="■"</formula>
    </cfRule>
  </conditionalFormatting>
  <conditionalFormatting sqref="F168:F171">
    <cfRule type="expression" dxfId="133" priority="75" stopIfTrue="1">
      <formula>E168="■"</formula>
    </cfRule>
  </conditionalFormatting>
  <conditionalFormatting sqref="J76:J78">
    <cfRule type="expression" dxfId="132" priority="74" stopIfTrue="1">
      <formula>I76="■"</formula>
    </cfRule>
  </conditionalFormatting>
  <conditionalFormatting sqref="J80:J82">
    <cfRule type="expression" dxfId="131" priority="73" stopIfTrue="1">
      <formula>I80="■"</formula>
    </cfRule>
  </conditionalFormatting>
  <conditionalFormatting sqref="J92:J94">
    <cfRule type="expression" dxfId="130" priority="72" stopIfTrue="1">
      <formula>I92="■"</formula>
    </cfRule>
  </conditionalFormatting>
  <conditionalFormatting sqref="J100:J102">
    <cfRule type="expression" dxfId="129" priority="71" stopIfTrue="1">
      <formula>I100="■"</formula>
    </cfRule>
  </conditionalFormatting>
  <conditionalFormatting sqref="J104:J106">
    <cfRule type="expression" dxfId="128" priority="70" stopIfTrue="1">
      <formula>I104="■"</formula>
    </cfRule>
  </conditionalFormatting>
  <conditionalFormatting sqref="J112:J114">
    <cfRule type="expression" dxfId="127" priority="69" stopIfTrue="1">
      <formula>I112="■"</formula>
    </cfRule>
  </conditionalFormatting>
  <conditionalFormatting sqref="J120:J122">
    <cfRule type="expression" dxfId="126" priority="68" stopIfTrue="1">
      <formula>I120="■"</formula>
    </cfRule>
  </conditionalFormatting>
  <conditionalFormatting sqref="J156:J158">
    <cfRule type="expression" dxfId="125" priority="67" stopIfTrue="1">
      <formula>I156="■"</formula>
    </cfRule>
  </conditionalFormatting>
  <conditionalFormatting sqref="J160:J162">
    <cfRule type="expression" dxfId="124" priority="66" stopIfTrue="1">
      <formula>I160="■"</formula>
    </cfRule>
  </conditionalFormatting>
  <conditionalFormatting sqref="J164:J166">
    <cfRule type="expression" dxfId="123" priority="65" stopIfTrue="1">
      <formula>I164="■"</formula>
    </cfRule>
  </conditionalFormatting>
  <conditionalFormatting sqref="J168:J170">
    <cfRule type="expression" dxfId="122" priority="64" stopIfTrue="1">
      <formula>I168="■"</formula>
    </cfRule>
  </conditionalFormatting>
  <conditionalFormatting sqref="N76:N78">
    <cfRule type="expression" dxfId="121" priority="63" stopIfTrue="1">
      <formula>M76="■"</formula>
    </cfRule>
  </conditionalFormatting>
  <conditionalFormatting sqref="N80:N82">
    <cfRule type="expression" dxfId="120" priority="62" stopIfTrue="1">
      <formula>M80="■"</formula>
    </cfRule>
  </conditionalFormatting>
  <conditionalFormatting sqref="N92:N94">
    <cfRule type="expression" dxfId="119" priority="61" stopIfTrue="1">
      <formula>M92="■"</formula>
    </cfRule>
  </conditionalFormatting>
  <conditionalFormatting sqref="N104:N106">
    <cfRule type="expression" dxfId="118" priority="60" stopIfTrue="1">
      <formula>M104="■"</formula>
    </cfRule>
  </conditionalFormatting>
  <conditionalFormatting sqref="N120:N122">
    <cfRule type="expression" dxfId="117" priority="59" stopIfTrue="1">
      <formula>M120="■"</formula>
    </cfRule>
  </conditionalFormatting>
  <conditionalFormatting sqref="N156:N158">
    <cfRule type="expression" dxfId="116" priority="58" stopIfTrue="1">
      <formula>M156="■"</formula>
    </cfRule>
  </conditionalFormatting>
  <conditionalFormatting sqref="N160:N162">
    <cfRule type="expression" dxfId="115" priority="57" stopIfTrue="1">
      <formula>M160="■"</formula>
    </cfRule>
  </conditionalFormatting>
  <conditionalFormatting sqref="N164:N166">
    <cfRule type="expression" dxfId="114" priority="56" stopIfTrue="1">
      <formula>M164="■"</formula>
    </cfRule>
  </conditionalFormatting>
  <conditionalFormatting sqref="N168:N170">
    <cfRule type="expression" dxfId="113" priority="55" stopIfTrue="1">
      <formula>M168="■"</formula>
    </cfRule>
  </conditionalFormatting>
  <conditionalFormatting sqref="F84:F85">
    <cfRule type="expression" dxfId="112" priority="54" stopIfTrue="1">
      <formula>E84="■"</formula>
    </cfRule>
  </conditionalFormatting>
  <conditionalFormatting sqref="F87">
    <cfRule type="expression" dxfId="111" priority="53" stopIfTrue="1">
      <formula>E87="■"</formula>
    </cfRule>
  </conditionalFormatting>
  <conditionalFormatting sqref="J84:J85">
    <cfRule type="expression" dxfId="110" priority="52" stopIfTrue="1">
      <formula>I84="■"</formula>
    </cfRule>
  </conditionalFormatting>
  <conditionalFormatting sqref="N84:N85">
    <cfRule type="expression" dxfId="109" priority="51" stopIfTrue="1">
      <formula>M84="■"</formula>
    </cfRule>
  </conditionalFormatting>
  <conditionalFormatting sqref="F88:F89">
    <cfRule type="expression" dxfId="108" priority="50" stopIfTrue="1">
      <formula>E88="■"</formula>
    </cfRule>
  </conditionalFormatting>
  <conditionalFormatting sqref="J88:J89">
    <cfRule type="expression" dxfId="107" priority="49" stopIfTrue="1">
      <formula>I88="■"</formula>
    </cfRule>
  </conditionalFormatting>
  <conditionalFormatting sqref="N88:N89">
    <cfRule type="expression" dxfId="106" priority="48" stopIfTrue="1">
      <formula>M88="■"</formula>
    </cfRule>
  </conditionalFormatting>
  <conditionalFormatting sqref="F91">
    <cfRule type="expression" dxfId="105" priority="47" stopIfTrue="1">
      <formula>E91="■"</formula>
    </cfRule>
  </conditionalFormatting>
  <conditionalFormatting sqref="J96:J97">
    <cfRule type="expression" dxfId="104" priority="46" stopIfTrue="1">
      <formula>I96="■"</formula>
    </cfRule>
  </conditionalFormatting>
  <conditionalFormatting sqref="N96:N97">
    <cfRule type="expression" dxfId="103" priority="45" stopIfTrue="1">
      <formula>M96="■"</formula>
    </cfRule>
  </conditionalFormatting>
  <conditionalFormatting sqref="N100:N101">
    <cfRule type="expression" dxfId="102" priority="44" stopIfTrue="1">
      <formula>M100="■"</formula>
    </cfRule>
  </conditionalFormatting>
  <conditionalFormatting sqref="J108:J109">
    <cfRule type="expression" dxfId="101" priority="43" stopIfTrue="1">
      <formula>I108="■"</formula>
    </cfRule>
  </conditionalFormatting>
  <conditionalFormatting sqref="N108:N109">
    <cfRule type="expression" dxfId="100" priority="42" stopIfTrue="1">
      <formula>M108="■"</formula>
    </cfRule>
  </conditionalFormatting>
  <conditionalFormatting sqref="N112:N113">
    <cfRule type="expression" dxfId="99" priority="41" stopIfTrue="1">
      <formula>M112="■"</formula>
    </cfRule>
  </conditionalFormatting>
  <conditionalFormatting sqref="J116:J117">
    <cfRule type="expression" dxfId="98" priority="40" stopIfTrue="1">
      <formula>I116="■"</formula>
    </cfRule>
  </conditionalFormatting>
  <conditionalFormatting sqref="F116:F117">
    <cfRule type="expression" dxfId="97" priority="39" stopIfTrue="1">
      <formula>E116="■"</formula>
    </cfRule>
  </conditionalFormatting>
  <conditionalFormatting sqref="F119">
    <cfRule type="expression" dxfId="96" priority="38" stopIfTrue="1">
      <formula>E119="■"</formula>
    </cfRule>
  </conditionalFormatting>
  <conditionalFormatting sqref="N116">
    <cfRule type="expression" dxfId="95" priority="37" stopIfTrue="1">
      <formula>M116="■"</formula>
    </cfRule>
  </conditionalFormatting>
  <conditionalFormatting sqref="N124">
    <cfRule type="expression" dxfId="94" priority="36" stopIfTrue="1">
      <formula>M124="■"</formula>
    </cfRule>
  </conditionalFormatting>
  <conditionalFormatting sqref="J124:J125">
    <cfRule type="expression" dxfId="93" priority="35" stopIfTrue="1">
      <formula>I124="■"</formula>
    </cfRule>
  </conditionalFormatting>
  <conditionalFormatting sqref="F124:F125">
    <cfRule type="expression" dxfId="92" priority="34" stopIfTrue="1">
      <formula>E124="■"</formula>
    </cfRule>
  </conditionalFormatting>
  <conditionalFormatting sqref="F132:F133">
    <cfRule type="expression" dxfId="91" priority="33" stopIfTrue="1">
      <formula>E132="■"</formula>
    </cfRule>
  </conditionalFormatting>
  <conditionalFormatting sqref="J132:J133">
    <cfRule type="expression" dxfId="90" priority="32" stopIfTrue="1">
      <formula>I132="■"</formula>
    </cfRule>
  </conditionalFormatting>
  <conditionalFormatting sqref="N132:N133">
    <cfRule type="expression" dxfId="89" priority="31" stopIfTrue="1">
      <formula>M132="■"</formula>
    </cfRule>
  </conditionalFormatting>
  <conditionalFormatting sqref="F135">
    <cfRule type="expression" dxfId="88" priority="30" stopIfTrue="1">
      <formula>E135="■"</formula>
    </cfRule>
  </conditionalFormatting>
  <conditionalFormatting sqref="F139">
    <cfRule type="expression" dxfId="87" priority="29" stopIfTrue="1">
      <formula>E139="■"</formula>
    </cfRule>
  </conditionalFormatting>
  <conditionalFormatting sqref="F143">
    <cfRule type="expression" dxfId="86" priority="28" stopIfTrue="1">
      <formula>E143="■"</formula>
    </cfRule>
  </conditionalFormatting>
  <conditionalFormatting sqref="F136:F137">
    <cfRule type="expression" dxfId="85" priority="27" stopIfTrue="1">
      <formula>E136="■"</formula>
    </cfRule>
  </conditionalFormatting>
  <conditionalFormatting sqref="J136:J137">
    <cfRule type="expression" dxfId="84" priority="26" stopIfTrue="1">
      <formula>I136="■"</formula>
    </cfRule>
  </conditionalFormatting>
  <conditionalFormatting sqref="N136">
    <cfRule type="expression" dxfId="83" priority="25" stopIfTrue="1">
      <formula>M136="■"</formula>
    </cfRule>
  </conditionalFormatting>
  <conditionalFormatting sqref="F140">
    <cfRule type="expression" dxfId="82" priority="24" stopIfTrue="1">
      <formula>E140="■"</formula>
    </cfRule>
  </conditionalFormatting>
  <conditionalFormatting sqref="J140">
    <cfRule type="expression" dxfId="81" priority="23" stopIfTrue="1">
      <formula>I140="■"</formula>
    </cfRule>
  </conditionalFormatting>
  <conditionalFormatting sqref="J144:J145">
    <cfRule type="expression" dxfId="80" priority="22" stopIfTrue="1">
      <formula>I144="■"</formula>
    </cfRule>
  </conditionalFormatting>
  <conditionalFormatting sqref="N144:N145">
    <cfRule type="expression" dxfId="79" priority="21" stopIfTrue="1">
      <formula>M144="■"</formula>
    </cfRule>
  </conditionalFormatting>
  <conditionalFormatting sqref="F148:F149">
    <cfRule type="expression" dxfId="78" priority="20" stopIfTrue="1">
      <formula>E148="■"</formula>
    </cfRule>
  </conditionalFormatting>
  <conditionalFormatting sqref="J148">
    <cfRule type="expression" dxfId="77" priority="19" stopIfTrue="1">
      <formula>I148="■"</formula>
    </cfRule>
  </conditionalFormatting>
  <conditionalFormatting sqref="N148">
    <cfRule type="expression" dxfId="76" priority="18" stopIfTrue="1">
      <formula>M148="■"</formula>
    </cfRule>
  </conditionalFormatting>
  <conditionalFormatting sqref="F151">
    <cfRule type="expression" dxfId="75" priority="17" stopIfTrue="1">
      <formula>E151="■"</formula>
    </cfRule>
  </conditionalFormatting>
  <conditionalFormatting sqref="F152:F153">
    <cfRule type="expression" dxfId="74" priority="16" stopIfTrue="1">
      <formula>E152="■"</formula>
    </cfRule>
  </conditionalFormatting>
  <conditionalFormatting sqref="J152:J153">
    <cfRule type="expression" dxfId="73" priority="15" stopIfTrue="1">
      <formula>I152="■"</formula>
    </cfRule>
  </conditionalFormatting>
  <conditionalFormatting sqref="N152:N153">
    <cfRule type="expression" dxfId="72" priority="14" stopIfTrue="1">
      <formula>M152="■"</formula>
    </cfRule>
  </conditionalFormatting>
  <conditionalFormatting sqref="F155">
    <cfRule type="expression" dxfId="71" priority="13" stopIfTrue="1">
      <formula>E155="■"</formula>
    </cfRule>
  </conditionalFormatting>
  <conditionalFormatting sqref="F172:F173">
    <cfRule type="expression" dxfId="70" priority="12" stopIfTrue="1">
      <formula>E172="■"</formula>
    </cfRule>
  </conditionalFormatting>
  <conditionalFormatting sqref="J172:J173">
    <cfRule type="expression" dxfId="69" priority="11" stopIfTrue="1">
      <formula>I172="■"</formula>
    </cfRule>
  </conditionalFormatting>
  <conditionalFormatting sqref="N172">
    <cfRule type="expression" dxfId="68" priority="10" stopIfTrue="1">
      <formula>M172="■"</formula>
    </cfRule>
  </conditionalFormatting>
  <conditionalFormatting sqref="F175">
    <cfRule type="expression" dxfId="67" priority="9" stopIfTrue="1">
      <formula>E175="■"</formula>
    </cfRule>
  </conditionalFormatting>
  <conditionalFormatting sqref="F179">
    <cfRule type="expression" dxfId="66" priority="8" stopIfTrue="1">
      <formula>E179="■"</formula>
    </cfRule>
  </conditionalFormatting>
  <conditionalFormatting sqref="F176">
    <cfRule type="expression" dxfId="65" priority="7" stopIfTrue="1">
      <formula>E176="■"</formula>
    </cfRule>
  </conditionalFormatting>
  <conditionalFormatting sqref="F180">
    <cfRule type="expression" dxfId="64" priority="6" stopIfTrue="1">
      <formula>E180="■"</formula>
    </cfRule>
  </conditionalFormatting>
  <conditionalFormatting sqref="J176">
    <cfRule type="expression" dxfId="63" priority="5" stopIfTrue="1">
      <formula>I176="■"</formula>
    </cfRule>
  </conditionalFormatting>
  <conditionalFormatting sqref="J180">
    <cfRule type="expression" dxfId="62" priority="4" stopIfTrue="1">
      <formula>I180="■"</formula>
    </cfRule>
  </conditionalFormatting>
  <conditionalFormatting sqref="N176">
    <cfRule type="expression" dxfId="61" priority="3" stopIfTrue="1">
      <formula>M176="■"</formula>
    </cfRule>
  </conditionalFormatting>
  <conditionalFormatting sqref="F183">
    <cfRule type="expression" dxfId="60" priority="2" stopIfTrue="1">
      <formula>E183="■"</formula>
    </cfRule>
  </conditionalFormatting>
  <conditionalFormatting sqref="J6:P6">
    <cfRule type="cellIs" dxfId="59" priority="1" stopIfTrue="1" operator="notEqual">
      <formula>""</formula>
    </cfRule>
  </conditionalFormatting>
  <dataValidations count="2">
    <dataValidation type="list" allowBlank="1" showInputMessage="1" showErrorMessage="1" sqref="E3:E4 I168:I170 M100:M101 I140 I176 M72:M73 E179:E180 I180 M152:M153 M172 I152:I153 M168:M170 M160:M162 E155:E173 M104:M106 E143:E149 E135:E137 I144:I145 E175:E176 I148 M136 M132:M133 E119:E125 M124 M112:M113 I136:I137 I124:I125 I128 M148 M120:M122 E127:E128 M96:M97 I116:I117 E87:E89 I100:I102 I112:I114 M108:M109 I96:I97 E91:E117 I108:I109 M88:M89 M92:M94 I84:I85 I76:I78 E183 M80:M82 M36:M38 I88:I89 E59:E73 E131:E133 I160:I162 I72:I73 E75:E85 E35:E53 M64:M65 M60:M62 I60:I62 I40:I42 E31:E32 E55:E57 M48:M50 M40:M41 I56:I57 I28 M156:M158 I156:I158 I120:I122 I104:I106 M116 E151:E153 I92:I94 M76:M78 I80:I82 M68:M70 M144:M145 I48:I50 M44:M46 I44:I46 I36:I38 I68:I70 I132:I133 E139:E140 M84:M85 I164:I166 I64:I66 I32 M56:M57 I24:I25 I20:I22 E27:E28 I52:I53 M24 M16 E19:E25 I16:I17 M20:M22 I12:I14 E6:E17 M3 M7:M9 M176 I7:I9 M12:M14 I3:I4 M164:M166 M52 I172:I173" xr:uid="{00000000-0002-0000-0400-000000000000}">
      <formula1>$W$1:$W$2</formula1>
    </dataValidation>
    <dataValidation imeMode="on" allowBlank="1" showInputMessage="1" showErrorMessage="1" sqref="J79:P79 J179:P179 J67:P67 J11:P11 J19:P19 J15:P15 J23:P23 J27:P27 J39:P39 J31:P31 J35:P35 J43:P43 J47:P47 J51:P51 J55:P55 J59:P59 J183:P183 J63:P63 J71:P71 J75:P75 J87:P87 J83:P83 J91:P91 J95:P95 J99:P99 J103:P103 J107:P107 J111:P111 J115:P115 J119:P119 J123:P123 J127:P127 J131:P131 J135:P135 J139:P139 J143:P143 J147:P147 J151:P151 J155:P155 J159:P159 J163:P163 J167:P167 J171:P171 J175:P175 J6:P6" xr:uid="{00000000-0002-0000-0400-000001000000}"/>
  </dataValidations>
  <pageMargins left="0.51181102362204722" right="0.31496062992125984" top="0.70866141732283472" bottom="0.39370078740157483" header="0.31496062992125984" footer="0.51181102362204722"/>
  <pageSetup paperSize="9" scale="86" fitToWidth="0" fitToHeight="3" orientation="portrait" useFirstPageNumber="1" r:id="rId1"/>
  <headerFooter alignWithMargins="0">
    <oddHeader>&amp;L&amp;12第１号様式　別紙４&amp;C&amp;12営　業　種　目　表&amp;R&amp;P/3</oddHeader>
  </headerFooter>
  <rowBreaks count="2" manualBreakCount="2">
    <brk id="67" max="16" man="1"/>
    <brk id="127"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02E23-8049-4CDE-A065-7701688D18D7}">
  <dimension ref="A1:AL16"/>
  <sheetViews>
    <sheetView showGridLines="0" showZeros="0" zoomScaleNormal="100" workbookViewId="0">
      <selection activeCell="O21" sqref="O21"/>
    </sheetView>
  </sheetViews>
  <sheetFormatPr defaultColWidth="2.75" defaultRowHeight="13.5"/>
  <cols>
    <col min="1" max="6" width="2.75" style="258" customWidth="1"/>
    <col min="7" max="7" width="3.75" style="258" customWidth="1"/>
    <col min="8" max="31" width="2.75" style="258" customWidth="1"/>
    <col min="32" max="32" width="0.5" style="258" customWidth="1"/>
    <col min="33" max="33" width="2" style="258" customWidth="1"/>
    <col min="34" max="38" width="2.5" style="258" hidden="1" customWidth="1"/>
    <col min="39" max="41" width="2.5" style="258" customWidth="1"/>
    <col min="42" max="16384" width="2.75" style="258"/>
  </cols>
  <sheetData>
    <row r="1" spans="1:37">
      <c r="A1" s="255" t="s">
        <v>726</v>
      </c>
      <c r="B1" s="256"/>
      <c r="C1" s="256"/>
      <c r="D1" s="256"/>
      <c r="E1" s="256"/>
      <c r="F1" s="256"/>
      <c r="G1" s="256"/>
      <c r="H1" s="257"/>
      <c r="I1" s="256"/>
      <c r="J1" s="256"/>
      <c r="K1" s="256"/>
      <c r="L1" s="256"/>
      <c r="M1" s="256"/>
      <c r="N1" s="256"/>
      <c r="O1" s="256"/>
      <c r="P1" s="256"/>
      <c r="Q1" s="256" t="str">
        <f>IF(第１号様式!$H$20="","",第１号様式!$H$20)</f>
        <v/>
      </c>
      <c r="R1" s="256"/>
      <c r="S1" s="256"/>
      <c r="T1" s="256"/>
      <c r="U1" s="256"/>
      <c r="V1" s="256"/>
      <c r="W1" s="256"/>
      <c r="X1" s="256"/>
      <c r="Y1" s="256"/>
      <c r="Z1" s="256"/>
      <c r="AA1" s="256"/>
      <c r="AB1" s="256"/>
      <c r="AC1" s="256"/>
      <c r="AD1" s="256"/>
      <c r="AE1" s="256"/>
    </row>
    <row r="2" spans="1:37" ht="14.25" thickBot="1">
      <c r="A2" s="255"/>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I2" s="258" t="s">
        <v>707</v>
      </c>
      <c r="AJ2" s="258" t="s">
        <v>212</v>
      </c>
      <c r="AK2" s="258" t="s">
        <v>213</v>
      </c>
    </row>
    <row r="3" spans="1:37">
      <c r="A3" s="788" t="s">
        <v>708</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259"/>
      <c r="AD3" s="259"/>
      <c r="AE3" s="260"/>
      <c r="AI3" s="258" t="s">
        <v>709</v>
      </c>
      <c r="AJ3" s="258" t="s">
        <v>213</v>
      </c>
      <c r="AK3" s="258" t="s">
        <v>212</v>
      </c>
    </row>
    <row r="4" spans="1:37">
      <c r="A4" s="790"/>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261"/>
      <c r="AD4" s="261"/>
      <c r="AE4" s="262"/>
      <c r="AI4" s="258" t="s">
        <v>710</v>
      </c>
      <c r="AJ4" s="258" t="s">
        <v>212</v>
      </c>
      <c r="AK4" s="258" t="s">
        <v>213</v>
      </c>
    </row>
    <row r="5" spans="1:37" ht="20.100000000000001" customHeight="1">
      <c r="A5" s="792" t="s">
        <v>711</v>
      </c>
      <c r="B5" s="795"/>
      <c r="C5" s="796"/>
      <c r="D5" s="796"/>
      <c r="E5" s="796"/>
      <c r="F5" s="796"/>
      <c r="G5" s="797"/>
      <c r="H5" s="798" t="str">
        <f>IF(B5="","",VLOOKUP(B5,$AI$2:$AK$3,2,FALSE))</f>
        <v/>
      </c>
      <c r="I5" s="799"/>
      <c r="J5" s="799"/>
      <c r="K5" s="800"/>
      <c r="L5" s="798" t="str">
        <f>IF(B5="","",VLOOKUP(B5,$AI$2:$AK$3,3,FALSE))</f>
        <v/>
      </c>
      <c r="M5" s="799"/>
      <c r="N5" s="799"/>
      <c r="O5" s="800"/>
      <c r="P5" s="801" t="s">
        <v>788</v>
      </c>
      <c r="Q5" s="802"/>
      <c r="R5" s="802"/>
      <c r="S5" s="802"/>
      <c r="T5" s="802"/>
      <c r="U5" s="802"/>
      <c r="V5" s="802"/>
      <c r="W5" s="802"/>
      <c r="X5" s="802"/>
      <c r="Y5" s="802"/>
      <c r="Z5" s="802"/>
      <c r="AA5" s="802"/>
      <c r="AB5" s="802"/>
      <c r="AC5" s="802"/>
      <c r="AD5" s="802"/>
      <c r="AE5" s="803"/>
      <c r="AI5" s="258" t="s">
        <v>712</v>
      </c>
      <c r="AJ5" s="258" t="s">
        <v>213</v>
      </c>
      <c r="AK5" s="258" t="s">
        <v>212</v>
      </c>
    </row>
    <row r="6" spans="1:37" ht="14.25" customHeight="1">
      <c r="A6" s="793"/>
      <c r="B6" s="807" t="s">
        <v>713</v>
      </c>
      <c r="C6" s="808"/>
      <c r="D6" s="808"/>
      <c r="E6" s="808"/>
      <c r="F6" s="808"/>
      <c r="G6" s="809"/>
      <c r="H6" s="263"/>
      <c r="I6" s="264"/>
      <c r="J6" s="264"/>
      <c r="K6" s="265"/>
      <c r="L6" s="263"/>
      <c r="M6" s="264"/>
      <c r="N6" s="264"/>
      <c r="O6" s="265"/>
      <c r="P6" s="804"/>
      <c r="Q6" s="805"/>
      <c r="R6" s="805"/>
      <c r="S6" s="805"/>
      <c r="T6" s="805"/>
      <c r="U6" s="805"/>
      <c r="V6" s="805"/>
      <c r="W6" s="805"/>
      <c r="X6" s="805"/>
      <c r="Y6" s="805"/>
      <c r="Z6" s="805"/>
      <c r="AA6" s="805"/>
      <c r="AB6" s="805"/>
      <c r="AC6" s="805"/>
      <c r="AD6" s="805"/>
      <c r="AE6" s="806"/>
    </row>
    <row r="7" spans="1:37" ht="60" customHeight="1">
      <c r="A7" s="794"/>
      <c r="B7" s="810"/>
      <c r="C7" s="811"/>
      <c r="D7" s="811"/>
      <c r="E7" s="811"/>
      <c r="F7" s="811"/>
      <c r="G7" s="812"/>
      <c r="H7" s="813" t="s">
        <v>789</v>
      </c>
      <c r="I7" s="814"/>
      <c r="J7" s="814"/>
      <c r="K7" s="815"/>
      <c r="L7" s="813" t="s">
        <v>790</v>
      </c>
      <c r="M7" s="814"/>
      <c r="N7" s="814"/>
      <c r="O7" s="815"/>
      <c r="P7" s="816"/>
      <c r="Q7" s="817"/>
      <c r="R7" s="817"/>
      <c r="S7" s="817"/>
      <c r="T7" s="817"/>
      <c r="U7" s="817"/>
      <c r="V7" s="817"/>
      <c r="W7" s="817"/>
      <c r="X7" s="817"/>
      <c r="Y7" s="817"/>
      <c r="Z7" s="817"/>
      <c r="AA7" s="817"/>
      <c r="AB7" s="817"/>
      <c r="AC7" s="817"/>
      <c r="AD7" s="817"/>
      <c r="AE7" s="818"/>
      <c r="AI7" s="258" t="s">
        <v>714</v>
      </c>
      <c r="AJ7" s="258" t="s">
        <v>212</v>
      </c>
      <c r="AK7" s="258" t="s">
        <v>213</v>
      </c>
    </row>
    <row r="8" spans="1:37" ht="20.100000000000001" customHeight="1">
      <c r="A8" s="792" t="s">
        <v>715</v>
      </c>
      <c r="B8" s="795"/>
      <c r="C8" s="796"/>
      <c r="D8" s="796"/>
      <c r="E8" s="796"/>
      <c r="F8" s="796"/>
      <c r="G8" s="797"/>
      <c r="H8" s="798" t="str">
        <f>IF(B8="","",VLOOKUP(B8,$AI$2:$AK$3,2,FALSE))</f>
        <v/>
      </c>
      <c r="I8" s="799"/>
      <c r="J8" s="799"/>
      <c r="K8" s="800"/>
      <c r="L8" s="798" t="str">
        <f>IF(B8="","",VLOOKUP(B8,$AI$2:$AK$3,3,FALSE))</f>
        <v/>
      </c>
      <c r="M8" s="799"/>
      <c r="N8" s="799"/>
      <c r="O8" s="800"/>
      <c r="P8" s="801" t="s">
        <v>791</v>
      </c>
      <c r="Q8" s="819"/>
      <c r="R8" s="819"/>
      <c r="S8" s="819"/>
      <c r="T8" s="819"/>
      <c r="U8" s="819"/>
      <c r="V8" s="819"/>
      <c r="W8" s="819"/>
      <c r="X8" s="819"/>
      <c r="Y8" s="819"/>
      <c r="Z8" s="819"/>
      <c r="AA8" s="819"/>
      <c r="AB8" s="819"/>
      <c r="AC8" s="819"/>
      <c r="AD8" s="819"/>
      <c r="AE8" s="820"/>
      <c r="AI8" s="258" t="s">
        <v>716</v>
      </c>
      <c r="AJ8" s="258" t="s">
        <v>213</v>
      </c>
      <c r="AK8" s="258" t="s">
        <v>212</v>
      </c>
    </row>
    <row r="9" spans="1:37" ht="14.25" customHeight="1">
      <c r="A9" s="793"/>
      <c r="B9" s="807" t="s">
        <v>717</v>
      </c>
      <c r="C9" s="808"/>
      <c r="D9" s="808"/>
      <c r="E9" s="808"/>
      <c r="F9" s="808"/>
      <c r="G9" s="809"/>
      <c r="H9" s="263"/>
      <c r="I9" s="264"/>
      <c r="J9" s="264"/>
      <c r="K9" s="265"/>
      <c r="L9" s="263"/>
      <c r="M9" s="264"/>
      <c r="N9" s="264"/>
      <c r="O9" s="265"/>
      <c r="P9" s="821"/>
      <c r="Q9" s="822"/>
      <c r="R9" s="822"/>
      <c r="S9" s="822"/>
      <c r="T9" s="822"/>
      <c r="U9" s="822"/>
      <c r="V9" s="822"/>
      <c r="W9" s="822"/>
      <c r="X9" s="822"/>
      <c r="Y9" s="822"/>
      <c r="Z9" s="822"/>
      <c r="AA9" s="822"/>
      <c r="AB9" s="822"/>
      <c r="AC9" s="822"/>
      <c r="AD9" s="822"/>
      <c r="AE9" s="823"/>
    </row>
    <row r="10" spans="1:37" ht="60" customHeight="1">
      <c r="A10" s="794"/>
      <c r="B10" s="810"/>
      <c r="C10" s="811"/>
      <c r="D10" s="811"/>
      <c r="E10" s="811"/>
      <c r="F10" s="811"/>
      <c r="G10" s="812"/>
      <c r="H10" s="813" t="s">
        <v>789</v>
      </c>
      <c r="I10" s="814"/>
      <c r="J10" s="814"/>
      <c r="K10" s="815"/>
      <c r="L10" s="813" t="s">
        <v>790</v>
      </c>
      <c r="M10" s="814"/>
      <c r="N10" s="814"/>
      <c r="O10" s="815"/>
      <c r="P10" s="816"/>
      <c r="Q10" s="817"/>
      <c r="R10" s="817"/>
      <c r="S10" s="817"/>
      <c r="T10" s="817"/>
      <c r="U10" s="817"/>
      <c r="V10" s="817"/>
      <c r="W10" s="817"/>
      <c r="X10" s="817"/>
      <c r="Y10" s="817"/>
      <c r="Z10" s="817"/>
      <c r="AA10" s="817"/>
      <c r="AB10" s="817"/>
      <c r="AC10" s="817"/>
      <c r="AD10" s="817"/>
      <c r="AE10" s="818"/>
      <c r="AI10" s="258" t="s">
        <v>718</v>
      </c>
      <c r="AJ10" s="258" t="s">
        <v>719</v>
      </c>
      <c r="AK10" s="258" t="s">
        <v>213</v>
      </c>
    </row>
    <row r="11" spans="1:37" ht="20.100000000000001" customHeight="1">
      <c r="A11" s="792" t="s">
        <v>720</v>
      </c>
      <c r="B11" s="795"/>
      <c r="C11" s="796"/>
      <c r="D11" s="796"/>
      <c r="E11" s="796"/>
      <c r="F11" s="796"/>
      <c r="G11" s="797"/>
      <c r="H11" s="798" t="str">
        <f>IF(B11="","",VLOOKUP(B11,$AI$4:$AK$5,2,FALSE))</f>
        <v/>
      </c>
      <c r="I11" s="799"/>
      <c r="J11" s="799"/>
      <c r="K11" s="800"/>
      <c r="L11" s="798" t="str">
        <f>IF(B11="","",VLOOKUP(B11,$AI$4:$AK$5,3,FALSE))</f>
        <v/>
      </c>
      <c r="M11" s="799"/>
      <c r="N11" s="799"/>
      <c r="O11" s="800"/>
      <c r="P11" s="825"/>
      <c r="Q11" s="826"/>
      <c r="R11" s="826"/>
      <c r="S11" s="826"/>
      <c r="T11" s="826"/>
      <c r="U11" s="826"/>
      <c r="V11" s="826"/>
      <c r="W11" s="826"/>
      <c r="X11" s="826"/>
      <c r="Y11" s="826"/>
      <c r="Z11" s="826"/>
      <c r="AA11" s="826"/>
      <c r="AB11" s="826"/>
      <c r="AC11" s="826"/>
      <c r="AD11" s="826"/>
      <c r="AE11" s="827"/>
      <c r="AI11" s="258" t="s">
        <v>721</v>
      </c>
      <c r="AJ11" s="258" t="s">
        <v>213</v>
      </c>
      <c r="AK11" s="258" t="s">
        <v>719</v>
      </c>
    </row>
    <row r="12" spans="1:37" ht="60" customHeight="1">
      <c r="A12" s="824"/>
      <c r="B12" s="831" t="s">
        <v>722</v>
      </c>
      <c r="C12" s="832"/>
      <c r="D12" s="832"/>
      <c r="E12" s="832"/>
      <c r="F12" s="832"/>
      <c r="G12" s="833"/>
      <c r="H12" s="813" t="s">
        <v>792</v>
      </c>
      <c r="I12" s="814"/>
      <c r="J12" s="814"/>
      <c r="K12" s="815"/>
      <c r="L12" s="813" t="s">
        <v>793</v>
      </c>
      <c r="M12" s="814"/>
      <c r="N12" s="814"/>
      <c r="O12" s="815"/>
      <c r="P12" s="828"/>
      <c r="Q12" s="829"/>
      <c r="R12" s="829"/>
      <c r="S12" s="829"/>
      <c r="T12" s="829"/>
      <c r="U12" s="829"/>
      <c r="V12" s="829"/>
      <c r="W12" s="829"/>
      <c r="X12" s="829"/>
      <c r="Y12" s="829"/>
      <c r="Z12" s="829"/>
      <c r="AA12" s="829"/>
      <c r="AB12" s="829"/>
      <c r="AC12" s="829"/>
      <c r="AD12" s="829"/>
      <c r="AE12" s="830"/>
    </row>
    <row r="13" spans="1:37" ht="19.5" customHeight="1">
      <c r="A13" s="792" t="s">
        <v>723</v>
      </c>
      <c r="B13" s="795"/>
      <c r="C13" s="796"/>
      <c r="D13" s="796"/>
      <c r="E13" s="796"/>
      <c r="F13" s="796"/>
      <c r="G13" s="797"/>
      <c r="H13" s="798" t="str">
        <f>IF(B13="","",VLOOKUP(B13,AI7:AK8,2,FALSE))</f>
        <v/>
      </c>
      <c r="I13" s="799"/>
      <c r="J13" s="799"/>
      <c r="K13" s="800"/>
      <c r="L13" s="798" t="str">
        <f>IF(B13="","",VLOOKUP(B13,AI7:AK8,3,FALSE))</f>
        <v/>
      </c>
      <c r="M13" s="799"/>
      <c r="N13" s="799"/>
      <c r="O13" s="800"/>
      <c r="P13" s="825"/>
      <c r="Q13" s="826"/>
      <c r="R13" s="826"/>
      <c r="S13" s="826"/>
      <c r="T13" s="826"/>
      <c r="U13" s="826"/>
      <c r="V13" s="826"/>
      <c r="W13" s="826"/>
      <c r="X13" s="826"/>
      <c r="Y13" s="826"/>
      <c r="Z13" s="826"/>
      <c r="AA13" s="826"/>
      <c r="AB13" s="826"/>
      <c r="AC13" s="826"/>
      <c r="AD13" s="826"/>
      <c r="AE13" s="827"/>
    </row>
    <row r="14" spans="1:37" ht="60" customHeight="1">
      <c r="A14" s="794"/>
      <c r="B14" s="831" t="s">
        <v>724</v>
      </c>
      <c r="C14" s="832"/>
      <c r="D14" s="832"/>
      <c r="E14" s="832"/>
      <c r="F14" s="832"/>
      <c r="G14" s="833"/>
      <c r="H14" s="813" t="s">
        <v>794</v>
      </c>
      <c r="I14" s="814"/>
      <c r="J14" s="814"/>
      <c r="K14" s="815"/>
      <c r="L14" s="813" t="s">
        <v>795</v>
      </c>
      <c r="M14" s="814"/>
      <c r="N14" s="814"/>
      <c r="O14" s="815"/>
      <c r="P14" s="834"/>
      <c r="Q14" s="835"/>
      <c r="R14" s="835"/>
      <c r="S14" s="835"/>
      <c r="T14" s="835"/>
      <c r="U14" s="835"/>
      <c r="V14" s="835"/>
      <c r="W14" s="835"/>
      <c r="X14" s="835"/>
      <c r="Y14" s="835"/>
      <c r="Z14" s="835"/>
      <c r="AA14" s="835"/>
      <c r="AB14" s="835"/>
      <c r="AC14" s="835"/>
      <c r="AD14" s="835"/>
      <c r="AE14" s="836"/>
    </row>
    <row r="15" spans="1:37" ht="19.5" customHeight="1">
      <c r="A15" s="793" t="s">
        <v>725</v>
      </c>
      <c r="B15" s="838"/>
      <c r="C15" s="839"/>
      <c r="D15" s="839"/>
      <c r="E15" s="839"/>
      <c r="F15" s="839"/>
      <c r="G15" s="840"/>
      <c r="H15" s="841" t="str">
        <f>IF(B15="","",VLOOKUP(B15,AI10:AK11,2,FALSE))</f>
        <v/>
      </c>
      <c r="I15" s="842"/>
      <c r="J15" s="842"/>
      <c r="K15" s="843"/>
      <c r="L15" s="841" t="str">
        <f>IF(B15="","",VLOOKUP(B15,AI10:AK11,3,FALSE))</f>
        <v/>
      </c>
      <c r="M15" s="842"/>
      <c r="N15" s="842"/>
      <c r="O15" s="843"/>
      <c r="P15" s="844" t="s">
        <v>796</v>
      </c>
      <c r="Q15" s="845"/>
      <c r="R15" s="845"/>
      <c r="S15" s="845"/>
      <c r="T15" s="845"/>
      <c r="U15" s="845"/>
      <c r="V15" s="845"/>
      <c r="W15" s="845"/>
      <c r="X15" s="845"/>
      <c r="Y15" s="845"/>
      <c r="Z15" s="845"/>
      <c r="AA15" s="845"/>
      <c r="AB15" s="845"/>
      <c r="AC15" s="845"/>
      <c r="AD15" s="845"/>
      <c r="AE15" s="846"/>
    </row>
    <row r="16" spans="1:37" ht="60" customHeight="1" thickBot="1">
      <c r="A16" s="837"/>
      <c r="B16" s="847" t="s">
        <v>797</v>
      </c>
      <c r="C16" s="848"/>
      <c r="D16" s="848"/>
      <c r="E16" s="848"/>
      <c r="F16" s="848"/>
      <c r="G16" s="849"/>
      <c r="H16" s="850" t="s">
        <v>718</v>
      </c>
      <c r="I16" s="851"/>
      <c r="J16" s="851"/>
      <c r="K16" s="852"/>
      <c r="L16" s="850" t="s">
        <v>721</v>
      </c>
      <c r="M16" s="851"/>
      <c r="N16" s="851"/>
      <c r="O16" s="852"/>
      <c r="P16" s="853"/>
      <c r="Q16" s="854"/>
      <c r="R16" s="854"/>
      <c r="S16" s="854"/>
      <c r="T16" s="854"/>
      <c r="U16" s="854"/>
      <c r="V16" s="854"/>
      <c r="W16" s="854"/>
      <c r="X16" s="854"/>
      <c r="Y16" s="854"/>
      <c r="Z16" s="854"/>
      <c r="AA16" s="854"/>
      <c r="AB16" s="854"/>
      <c r="AC16" s="854"/>
      <c r="AD16" s="854"/>
      <c r="AE16" s="855"/>
    </row>
  </sheetData>
  <sheetProtection selectLockedCells="1"/>
  <mergeCells count="44">
    <mergeCell ref="A15:A16"/>
    <mergeCell ref="B15:G15"/>
    <mergeCell ref="H15:K15"/>
    <mergeCell ref="L15:O15"/>
    <mergeCell ref="P15:AE15"/>
    <mergeCell ref="B16:G16"/>
    <mergeCell ref="H16:K16"/>
    <mergeCell ref="L16:O16"/>
    <mergeCell ref="P16:AE16"/>
    <mergeCell ref="A13:A14"/>
    <mergeCell ref="B13:G13"/>
    <mergeCell ref="H13:K13"/>
    <mergeCell ref="L13:O13"/>
    <mergeCell ref="P13:AE14"/>
    <mergeCell ref="B14:G14"/>
    <mergeCell ref="H14:K14"/>
    <mergeCell ref="L14:O14"/>
    <mergeCell ref="A11:A12"/>
    <mergeCell ref="B11:G11"/>
    <mergeCell ref="H11:K11"/>
    <mergeCell ref="L11:O11"/>
    <mergeCell ref="P11:AE12"/>
    <mergeCell ref="B12:G12"/>
    <mergeCell ref="H12:K12"/>
    <mergeCell ref="L12:O12"/>
    <mergeCell ref="A8:A10"/>
    <mergeCell ref="B8:G8"/>
    <mergeCell ref="H8:K8"/>
    <mergeCell ref="L8:O8"/>
    <mergeCell ref="P8:AE9"/>
    <mergeCell ref="B9:G10"/>
    <mergeCell ref="H10:K10"/>
    <mergeCell ref="L10:O10"/>
    <mergeCell ref="P10:AE10"/>
    <mergeCell ref="A3:AB4"/>
    <mergeCell ref="A5:A7"/>
    <mergeCell ref="B5:G5"/>
    <mergeCell ref="H5:K5"/>
    <mergeCell ref="L5:O5"/>
    <mergeCell ref="P5:AE6"/>
    <mergeCell ref="B6:G7"/>
    <mergeCell ref="H7:K7"/>
    <mergeCell ref="L7:O7"/>
    <mergeCell ref="P7:AE7"/>
  </mergeCells>
  <phoneticPr fontId="2"/>
  <conditionalFormatting sqref="AC4:AE4">
    <cfRule type="expression" dxfId="58" priority="8" stopIfTrue="1">
      <formula>#REF!=1</formula>
    </cfRule>
    <cfRule type="expression" dxfId="57" priority="9" stopIfTrue="1">
      <formula>#REF!=2</formula>
    </cfRule>
  </conditionalFormatting>
  <conditionalFormatting sqref="AD3:AE3">
    <cfRule type="expression" dxfId="56" priority="10" stopIfTrue="1">
      <formula>#REF!=1</formula>
    </cfRule>
    <cfRule type="expression" dxfId="55" priority="11" stopIfTrue="1">
      <formula>#REF!=2</formula>
    </cfRule>
  </conditionalFormatting>
  <conditionalFormatting sqref="A3">
    <cfRule type="expression" dxfId="54" priority="12" stopIfTrue="1">
      <formula>#REF!=1</formula>
    </cfRule>
    <cfRule type="expression" dxfId="53" priority="13" stopIfTrue="1">
      <formula>#REF!=2</formula>
    </cfRule>
  </conditionalFormatting>
  <conditionalFormatting sqref="A5:A6 A8 A11 A13">
    <cfRule type="expression" dxfId="52" priority="14" stopIfTrue="1">
      <formula>#REF!=1</formula>
    </cfRule>
    <cfRule type="expression" dxfId="51" priority="15" stopIfTrue="1">
      <formula>#REF!=2</formula>
    </cfRule>
  </conditionalFormatting>
  <conditionalFormatting sqref="P10:AE10 P7">
    <cfRule type="cellIs" dxfId="50" priority="16" stopIfTrue="1" operator="notEqual">
      <formula>""</formula>
    </cfRule>
  </conditionalFormatting>
  <conditionalFormatting sqref="H7:K7">
    <cfRule type="expression" dxfId="49" priority="17" stopIfTrue="1">
      <formula>$B$5="加入していない"</formula>
    </cfRule>
  </conditionalFormatting>
  <conditionalFormatting sqref="L7:O7">
    <cfRule type="expression" dxfId="48" priority="18" stopIfTrue="1">
      <formula>$B$5="加入している"</formula>
    </cfRule>
  </conditionalFormatting>
  <conditionalFormatting sqref="H10:K10">
    <cfRule type="expression" dxfId="47" priority="19" stopIfTrue="1">
      <formula>$B$8="加入していない"</formula>
    </cfRule>
  </conditionalFormatting>
  <conditionalFormatting sqref="L10:O10">
    <cfRule type="expression" dxfId="46" priority="20" stopIfTrue="1">
      <formula>$B$8="加入している"</formula>
    </cfRule>
  </conditionalFormatting>
  <conditionalFormatting sqref="H12:K12">
    <cfRule type="expression" dxfId="45" priority="21" stopIfTrue="1">
      <formula>$B$11="遵守していない"</formula>
    </cfRule>
  </conditionalFormatting>
  <conditionalFormatting sqref="L12:O12">
    <cfRule type="expression" dxfId="44" priority="22" stopIfTrue="1">
      <formula>$B$11="遵守している"</formula>
    </cfRule>
  </conditionalFormatting>
  <conditionalFormatting sqref="H14:K14">
    <cfRule type="expression" dxfId="43" priority="23" stopIfTrue="1">
      <formula>$B$13="行っていない"</formula>
    </cfRule>
  </conditionalFormatting>
  <conditionalFormatting sqref="L14:O14">
    <cfRule type="expression" dxfId="42" priority="24" stopIfTrue="1">
      <formula>$B$13="行っている"</formula>
    </cfRule>
  </conditionalFormatting>
  <conditionalFormatting sqref="A15">
    <cfRule type="expression" dxfId="41" priority="6" stopIfTrue="1">
      <formula>#REF!=1</formula>
    </cfRule>
    <cfRule type="expression" dxfId="40" priority="7" stopIfTrue="1">
      <formula>#REF!=2</formula>
    </cfRule>
  </conditionalFormatting>
  <conditionalFormatting sqref="P16:AE16">
    <cfRule type="cellIs" dxfId="39" priority="5" stopIfTrue="1" operator="notEqual">
      <formula>""</formula>
    </cfRule>
  </conditionalFormatting>
  <conditionalFormatting sqref="H16:K16">
    <cfRule type="expression" dxfId="38" priority="4" stopIfTrue="1">
      <formula>$B$15="あり"</formula>
    </cfRule>
  </conditionalFormatting>
  <conditionalFormatting sqref="L16:O16">
    <cfRule type="expression" dxfId="37" priority="3" stopIfTrue="1">
      <formula>$B$15="なし"</formula>
    </cfRule>
  </conditionalFormatting>
  <conditionalFormatting sqref="A9">
    <cfRule type="expression" dxfId="36" priority="1" stopIfTrue="1">
      <formula>#REF!=1</formula>
    </cfRule>
    <cfRule type="expression" dxfId="35" priority="2" stopIfTrue="1">
      <formula>#REF!=2</formula>
    </cfRule>
  </conditionalFormatting>
  <dataValidations count="5">
    <dataValidation type="list" allowBlank="1" showErrorMessage="1" prompt="右のボタンから実施状況を選択してください。" sqref="B15:G15" xr:uid="{3CE0CE75-D236-4EB7-9A3C-4300B38BFD81}">
      <formula1>$AI$10:$AI$11</formula1>
    </dataValidation>
    <dataValidation imeMode="hiragana" allowBlank="1" showInputMessage="1" showErrorMessage="1" sqref="P16:AE16 P10:AE10 P7" xr:uid="{AFD3E693-2AB1-4D14-8B20-7A152E221A7B}"/>
    <dataValidation type="list" allowBlank="1" showErrorMessage="1" prompt="右のボタンから実施状況を選択してください。" sqref="B13:G13" xr:uid="{28E23382-F54F-4140-ABD0-57FE61AF38BF}">
      <formula1>$AI$7:$AI$8</formula1>
    </dataValidation>
    <dataValidation type="list" allowBlank="1" showErrorMessage="1" prompt="右のボタンから尊守状況を選択してください。" sqref="B11:G11" xr:uid="{55C4507A-E9DE-4CD0-8647-1944BAA83DBF}">
      <formula1>$AI$4:$AI$5</formula1>
    </dataValidation>
    <dataValidation type="list" allowBlank="1" showErrorMessage="1" prompt="右のボタンから加入状況を選択してください。" sqref="B5:G5 B8:G8" xr:uid="{ADC92954-8B33-4C5E-8316-077EE6EDF77E}">
      <formula1>$AI$2:$AI$3</formula1>
    </dataValidation>
  </dataValidations>
  <pageMargins left="0.75" right="0.75" top="1" bottom="1" header="0.51200000000000001" footer="0.51200000000000001"/>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AO54"/>
  <sheetViews>
    <sheetView showGridLines="0" showZeros="0" view="pageBreakPreview" topLeftCell="A7" zoomScale="110" zoomScaleNormal="100" zoomScaleSheetLayoutView="110" workbookViewId="0">
      <selection activeCell="AJ4" sqref="AJ4"/>
    </sheetView>
  </sheetViews>
  <sheetFormatPr defaultColWidth="2.625" defaultRowHeight="12.75" customHeight="1"/>
  <cols>
    <col min="1" max="9" width="2.625" style="4" customWidth="1"/>
    <col min="10" max="12" width="1.625" style="4" customWidth="1"/>
    <col min="13" max="19" width="2.625" style="4" customWidth="1"/>
    <col min="20" max="22" width="1.625" style="4" customWidth="1"/>
    <col min="23" max="23" width="2.25" style="4" customWidth="1"/>
    <col min="24" max="24" width="1.625" style="4" customWidth="1"/>
    <col min="25" max="28" width="2.625" style="4" customWidth="1"/>
    <col min="29" max="29" width="3.25" style="4" customWidth="1"/>
    <col min="30" max="32" width="1.625" style="4" customWidth="1"/>
    <col min="33" max="33" width="2.625" style="4" customWidth="1"/>
    <col min="34" max="34" width="1.625" style="4" customWidth="1"/>
    <col min="35" max="35" width="1.5" style="4" customWidth="1"/>
    <col min="36" max="36" width="3.375" style="4" customWidth="1"/>
    <col min="37" max="38" width="2.625" style="4" customWidth="1"/>
    <col min="39" max="39" width="3.125" style="4" customWidth="1"/>
    <col min="40" max="40" width="2.625" style="4"/>
    <col min="41" max="41" width="2.625" style="86"/>
    <col min="42" max="16384" width="2.625" style="4"/>
  </cols>
  <sheetData>
    <row r="1" spans="1:41" ht="12.75" customHeight="1">
      <c r="A1" s="1" t="s">
        <v>109</v>
      </c>
      <c r="Y1" s="2" t="str">
        <f>IF(第１号様式!$H$20="","",第１号様式!$H$20)</f>
        <v/>
      </c>
      <c r="AA1" s="2"/>
    </row>
    <row r="2" spans="1:41" ht="15" customHeight="1">
      <c r="A2" s="1"/>
      <c r="I2" s="654" t="s">
        <v>45</v>
      </c>
      <c r="J2" s="654"/>
      <c r="K2" s="654"/>
      <c r="L2" s="654"/>
      <c r="M2" s="654"/>
      <c r="N2" s="654"/>
      <c r="O2" s="654"/>
      <c r="P2" s="654"/>
      <c r="Q2" s="654"/>
      <c r="R2" s="654"/>
      <c r="S2" s="654"/>
      <c r="T2" s="654"/>
      <c r="U2" s="654"/>
      <c r="V2" s="654"/>
      <c r="W2" s="654"/>
      <c r="X2" s="654"/>
      <c r="Y2" s="654"/>
      <c r="Z2" s="654"/>
      <c r="AA2" s="654"/>
      <c r="AB2" s="654"/>
      <c r="AC2" s="22"/>
    </row>
    <row r="3" spans="1:41" ht="8.25" customHeight="1">
      <c r="A3" s="1"/>
      <c r="I3" s="81"/>
      <c r="J3" s="81"/>
      <c r="K3" s="81"/>
      <c r="L3" s="81"/>
      <c r="M3" s="81"/>
      <c r="N3" s="81"/>
      <c r="O3" s="81"/>
      <c r="P3" s="81"/>
      <c r="Q3" s="81"/>
      <c r="R3" s="81"/>
      <c r="S3" s="81"/>
      <c r="T3" s="81"/>
      <c r="U3" s="81"/>
      <c r="V3" s="81"/>
      <c r="W3" s="81"/>
      <c r="X3" s="81"/>
      <c r="Y3" s="81"/>
      <c r="Z3" s="81"/>
      <c r="AA3" s="81"/>
      <c r="AB3" s="81"/>
      <c r="AC3" s="22"/>
      <c r="AO3" s="87">
        <f>COUNT(J9:L19,J21:L23,U10:X19,U21:X23,AH10:AJ19,AH21:AJ23,J26:L33,J35:L54,T27:V30,T31:W32,T34:V37,T39:V44,T45:W46,T48:W54)</f>
        <v>0</v>
      </c>
    </row>
    <row r="4" spans="1:41" ht="15" customHeight="1" thickBot="1">
      <c r="A4" s="1"/>
      <c r="B4" s="5" t="s">
        <v>583</v>
      </c>
      <c r="I4" s="23"/>
      <c r="J4" s="23"/>
      <c r="K4" s="23"/>
      <c r="L4" s="23"/>
      <c r="M4" s="23"/>
      <c r="N4" s="23"/>
      <c r="O4" s="23"/>
      <c r="P4" s="23"/>
      <c r="Q4" s="23"/>
      <c r="R4" s="23"/>
      <c r="S4" s="23"/>
      <c r="T4" s="23"/>
      <c r="U4" s="23"/>
      <c r="V4" s="23"/>
      <c r="W4" s="23"/>
      <c r="X4" s="23"/>
      <c r="Y4" s="23"/>
      <c r="AA4" s="23"/>
      <c r="AB4" s="23"/>
      <c r="AO4" s="88" t="s">
        <v>704</v>
      </c>
    </row>
    <row r="5" spans="1:41" s="22" customFormat="1" ht="16.5" customHeight="1">
      <c r="A5" s="24"/>
      <c r="B5" s="24" t="s">
        <v>785</v>
      </c>
      <c r="C5" s="25"/>
      <c r="D5" s="25"/>
      <c r="E5" s="25"/>
      <c r="F5" s="25"/>
      <c r="G5" s="25"/>
      <c r="H5" s="25"/>
      <c r="I5" s="25"/>
      <c r="J5" s="25"/>
      <c r="K5" s="25"/>
      <c r="L5" s="25"/>
      <c r="M5" s="25"/>
      <c r="N5" s="25"/>
      <c r="O5" s="25"/>
      <c r="P5" s="25"/>
      <c r="Q5" s="25"/>
      <c r="R5" s="25"/>
      <c r="S5" s="25"/>
      <c r="T5" s="25"/>
      <c r="U5" s="25"/>
      <c r="V5" s="25"/>
      <c r="W5" s="25"/>
      <c r="X5" s="25"/>
      <c r="Y5" s="25"/>
      <c r="Z5" s="25"/>
      <c r="AA5" s="26"/>
      <c r="AB5" s="25"/>
      <c r="AC5" s="25"/>
      <c r="AD5" s="25"/>
      <c r="AE5" s="25"/>
      <c r="AF5" s="25"/>
      <c r="AG5" s="25"/>
      <c r="AH5" s="26"/>
      <c r="AI5" s="26"/>
      <c r="AJ5" s="26"/>
      <c r="AL5" s="953"/>
      <c r="AM5" s="954"/>
      <c r="AO5" s="244" t="str">
        <f>IF(AO3=0,"no","yes")</f>
        <v>no</v>
      </c>
    </row>
    <row r="6" spans="1:41" s="22" customFormat="1" ht="12" customHeight="1" thickBot="1">
      <c r="A6" s="24"/>
      <c r="B6" s="24" t="s">
        <v>584</v>
      </c>
      <c r="C6" s="25"/>
      <c r="D6" s="25"/>
      <c r="E6" s="25"/>
      <c r="F6" s="25"/>
      <c r="G6" s="25"/>
      <c r="H6" s="25"/>
      <c r="I6" s="25"/>
      <c r="J6" s="25"/>
      <c r="K6" s="25"/>
      <c r="L6" s="25"/>
      <c r="M6" s="25"/>
      <c r="N6" s="25"/>
      <c r="O6" s="25"/>
      <c r="P6" s="25"/>
      <c r="Q6" s="25"/>
      <c r="R6" s="25"/>
      <c r="S6" s="25"/>
      <c r="T6" s="25"/>
      <c r="U6" s="25"/>
      <c r="V6" s="25"/>
      <c r="W6" s="25"/>
      <c r="X6" s="25"/>
      <c r="Y6" s="25"/>
      <c r="Z6" s="25"/>
      <c r="AA6" s="26"/>
      <c r="AB6" s="25"/>
      <c r="AC6" s="25"/>
      <c r="AD6" s="25"/>
      <c r="AE6" s="25"/>
      <c r="AF6" s="25"/>
      <c r="AG6" s="25"/>
      <c r="AH6" s="26"/>
      <c r="AI6" s="26"/>
      <c r="AJ6" s="26"/>
      <c r="AL6" s="955"/>
      <c r="AM6" s="956"/>
      <c r="AO6" s="89"/>
    </row>
    <row r="7" spans="1:41" s="22" customFormat="1" ht="12" customHeight="1" thickBot="1">
      <c r="A7" s="27"/>
      <c r="B7" s="27"/>
      <c r="C7" s="27"/>
      <c r="D7" s="27"/>
      <c r="E7" s="27"/>
      <c r="F7" s="27"/>
      <c r="G7" s="27"/>
      <c r="H7" s="27"/>
      <c r="I7" s="27"/>
      <c r="J7" s="27"/>
      <c r="K7" s="27"/>
      <c r="L7" s="27"/>
      <c r="M7" s="27"/>
      <c r="N7" s="27"/>
      <c r="O7" s="27"/>
      <c r="P7" s="27"/>
      <c r="Q7" s="27"/>
      <c r="R7" s="27"/>
      <c r="S7" s="27"/>
      <c r="T7" s="27"/>
      <c r="U7" s="27"/>
      <c r="V7" s="27"/>
      <c r="W7" s="27"/>
      <c r="X7" s="27"/>
      <c r="Y7" s="27"/>
      <c r="Z7" s="27"/>
      <c r="AA7" s="28"/>
      <c r="AB7" s="27"/>
      <c r="AC7" s="27"/>
      <c r="AD7" s="27"/>
      <c r="AE7" s="27"/>
      <c r="AF7" s="27"/>
      <c r="AG7" s="27"/>
      <c r="AH7" s="28"/>
      <c r="AI7" s="28"/>
      <c r="AJ7" s="28"/>
      <c r="AK7" s="226"/>
      <c r="AL7" s="226"/>
      <c r="AO7" s="89"/>
    </row>
    <row r="8" spans="1:41" s="22" customFormat="1" ht="15" customHeight="1">
      <c r="A8" s="858" t="s">
        <v>568</v>
      </c>
      <c r="B8" s="859"/>
      <c r="C8" s="859"/>
      <c r="D8" s="859"/>
      <c r="E8" s="859"/>
      <c r="F8" s="859"/>
      <c r="G8" s="859"/>
      <c r="H8" s="859"/>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59"/>
      <c r="AJ8" s="859"/>
      <c r="AK8" s="859"/>
      <c r="AL8" s="859"/>
      <c r="AM8" s="860"/>
      <c r="AO8" s="89"/>
    </row>
    <row r="9" spans="1:41" s="22" customFormat="1" ht="15" customHeight="1">
      <c r="A9" s="926" t="s">
        <v>28</v>
      </c>
      <c r="B9" s="929" t="s">
        <v>13</v>
      </c>
      <c r="C9" s="929"/>
      <c r="D9" s="929"/>
      <c r="E9" s="929"/>
      <c r="F9" s="934" t="s">
        <v>14</v>
      </c>
      <c r="G9" s="935"/>
      <c r="H9" s="935"/>
      <c r="I9" s="936"/>
      <c r="J9" s="871"/>
      <c r="K9" s="872"/>
      <c r="L9" s="872"/>
      <c r="M9" s="33" t="s">
        <v>17</v>
      </c>
      <c r="N9" s="881" t="s">
        <v>66</v>
      </c>
      <c r="O9" s="882"/>
      <c r="P9" s="863" t="s">
        <v>26</v>
      </c>
      <c r="Q9" s="578" t="s">
        <v>27</v>
      </c>
      <c r="R9" s="579"/>
      <c r="S9" s="579"/>
      <c r="T9" s="580"/>
      <c r="U9" s="578" t="s">
        <v>23</v>
      </c>
      <c r="V9" s="579"/>
      <c r="W9" s="579"/>
      <c r="X9" s="579"/>
      <c r="Y9" s="580"/>
      <c r="Z9" s="885"/>
      <c r="AA9" s="886"/>
      <c r="AB9" s="863" t="s">
        <v>24</v>
      </c>
      <c r="AC9" s="578" t="s">
        <v>25</v>
      </c>
      <c r="AD9" s="579"/>
      <c r="AE9" s="579"/>
      <c r="AF9" s="579"/>
      <c r="AG9" s="580"/>
      <c r="AH9" s="578" t="s">
        <v>23</v>
      </c>
      <c r="AI9" s="579"/>
      <c r="AJ9" s="579"/>
      <c r="AK9" s="580"/>
      <c r="AL9" s="885"/>
      <c r="AM9" s="889"/>
      <c r="AO9" s="89"/>
    </row>
    <row r="10" spans="1:41" s="22" customFormat="1" ht="15" customHeight="1">
      <c r="A10" s="928"/>
      <c r="B10" s="929"/>
      <c r="C10" s="929"/>
      <c r="D10" s="929"/>
      <c r="E10" s="929"/>
      <c r="F10" s="934" t="s">
        <v>15</v>
      </c>
      <c r="G10" s="935"/>
      <c r="H10" s="935"/>
      <c r="I10" s="936"/>
      <c r="J10" s="871"/>
      <c r="K10" s="872"/>
      <c r="L10" s="872"/>
      <c r="M10" s="33" t="s">
        <v>17</v>
      </c>
      <c r="N10" s="881" t="s">
        <v>66</v>
      </c>
      <c r="O10" s="882"/>
      <c r="P10" s="864"/>
      <c r="Q10" s="866"/>
      <c r="R10" s="867"/>
      <c r="S10" s="867"/>
      <c r="T10" s="868"/>
      <c r="U10" s="871"/>
      <c r="V10" s="872"/>
      <c r="W10" s="872"/>
      <c r="X10" s="872"/>
      <c r="Y10" s="228" t="s">
        <v>17</v>
      </c>
      <c r="Z10" s="881" t="s">
        <v>66</v>
      </c>
      <c r="AA10" s="882"/>
      <c r="AB10" s="864"/>
      <c r="AC10" s="866"/>
      <c r="AD10" s="867"/>
      <c r="AE10" s="867"/>
      <c r="AF10" s="867"/>
      <c r="AG10" s="868"/>
      <c r="AH10" s="871"/>
      <c r="AI10" s="872"/>
      <c r="AJ10" s="872"/>
      <c r="AK10" s="30" t="s">
        <v>17</v>
      </c>
      <c r="AL10" s="881" t="s">
        <v>66</v>
      </c>
      <c r="AM10" s="887"/>
      <c r="AO10" s="89"/>
    </row>
    <row r="11" spans="1:41" s="22" customFormat="1" ht="15" customHeight="1">
      <c r="A11" s="926" t="s">
        <v>20</v>
      </c>
      <c r="B11" s="909" t="s">
        <v>18</v>
      </c>
      <c r="C11" s="910"/>
      <c r="D11" s="910"/>
      <c r="E11" s="911"/>
      <c r="F11" s="894"/>
      <c r="G11" s="895"/>
      <c r="H11" s="895"/>
      <c r="I11" s="30" t="s">
        <v>21</v>
      </c>
      <c r="J11" s="871"/>
      <c r="K11" s="872"/>
      <c r="L11" s="872"/>
      <c r="M11" s="33" t="s">
        <v>17</v>
      </c>
      <c r="N11" s="536" t="s">
        <v>66</v>
      </c>
      <c r="O11" s="538"/>
      <c r="P11" s="864"/>
      <c r="Q11" s="866"/>
      <c r="R11" s="867"/>
      <c r="S11" s="867"/>
      <c r="T11" s="868"/>
      <c r="U11" s="871"/>
      <c r="V11" s="872"/>
      <c r="W11" s="872"/>
      <c r="X11" s="872"/>
      <c r="Y11" s="228" t="s">
        <v>17</v>
      </c>
      <c r="Z11" s="881" t="s">
        <v>66</v>
      </c>
      <c r="AA11" s="882"/>
      <c r="AB11" s="864"/>
      <c r="AC11" s="866"/>
      <c r="AD11" s="867"/>
      <c r="AE11" s="867"/>
      <c r="AF11" s="867"/>
      <c r="AG11" s="868"/>
      <c r="AH11" s="871"/>
      <c r="AI11" s="872"/>
      <c r="AJ11" s="872"/>
      <c r="AK11" s="30" t="s">
        <v>17</v>
      </c>
      <c r="AL11" s="881" t="s">
        <v>66</v>
      </c>
      <c r="AM11" s="887"/>
      <c r="AO11" s="89"/>
    </row>
    <row r="12" spans="1:41" s="22" customFormat="1" ht="15" customHeight="1">
      <c r="A12" s="927"/>
      <c r="B12" s="912"/>
      <c r="C12" s="600"/>
      <c r="D12" s="600"/>
      <c r="E12" s="913"/>
      <c r="F12" s="894"/>
      <c r="G12" s="895"/>
      <c r="H12" s="895"/>
      <c r="I12" s="30" t="s">
        <v>21</v>
      </c>
      <c r="J12" s="871"/>
      <c r="K12" s="872"/>
      <c r="L12" s="872"/>
      <c r="M12" s="33" t="s">
        <v>17</v>
      </c>
      <c r="N12" s="881" t="s">
        <v>66</v>
      </c>
      <c r="O12" s="882"/>
      <c r="P12" s="864"/>
      <c r="Q12" s="866"/>
      <c r="R12" s="867"/>
      <c r="S12" s="867"/>
      <c r="T12" s="868"/>
      <c r="U12" s="871"/>
      <c r="V12" s="872"/>
      <c r="W12" s="872"/>
      <c r="X12" s="872"/>
      <c r="Y12" s="228" t="s">
        <v>17</v>
      </c>
      <c r="Z12" s="881" t="s">
        <v>66</v>
      </c>
      <c r="AA12" s="882"/>
      <c r="AB12" s="864"/>
      <c r="AC12" s="866"/>
      <c r="AD12" s="867"/>
      <c r="AE12" s="867"/>
      <c r="AF12" s="867"/>
      <c r="AG12" s="868"/>
      <c r="AH12" s="871"/>
      <c r="AI12" s="872"/>
      <c r="AJ12" s="872"/>
      <c r="AK12" s="30" t="s">
        <v>17</v>
      </c>
      <c r="AL12" s="881" t="s">
        <v>66</v>
      </c>
      <c r="AM12" s="887"/>
      <c r="AO12" s="89"/>
    </row>
    <row r="13" spans="1:41" s="22" customFormat="1" ht="15" customHeight="1">
      <c r="A13" s="927"/>
      <c r="B13" s="912"/>
      <c r="C13" s="600"/>
      <c r="D13" s="600"/>
      <c r="E13" s="913"/>
      <c r="F13" s="894"/>
      <c r="G13" s="895"/>
      <c r="H13" s="895"/>
      <c r="I13" s="30" t="s">
        <v>21</v>
      </c>
      <c r="J13" s="871"/>
      <c r="K13" s="872"/>
      <c r="L13" s="872"/>
      <c r="M13" s="33" t="s">
        <v>17</v>
      </c>
      <c r="N13" s="881" t="s">
        <v>66</v>
      </c>
      <c r="O13" s="882"/>
      <c r="P13" s="864"/>
      <c r="Q13" s="866"/>
      <c r="R13" s="867"/>
      <c r="S13" s="867"/>
      <c r="T13" s="868"/>
      <c r="U13" s="871"/>
      <c r="V13" s="872"/>
      <c r="W13" s="872"/>
      <c r="X13" s="872"/>
      <c r="Y13" s="228" t="s">
        <v>17</v>
      </c>
      <c r="Z13" s="881" t="s">
        <v>66</v>
      </c>
      <c r="AA13" s="882"/>
      <c r="AB13" s="864"/>
      <c r="AC13" s="866"/>
      <c r="AD13" s="867"/>
      <c r="AE13" s="867"/>
      <c r="AF13" s="867"/>
      <c r="AG13" s="868"/>
      <c r="AH13" s="871"/>
      <c r="AI13" s="872"/>
      <c r="AJ13" s="872"/>
      <c r="AK13" s="30" t="s">
        <v>17</v>
      </c>
      <c r="AL13" s="881" t="s">
        <v>66</v>
      </c>
      <c r="AM13" s="887"/>
      <c r="AO13" s="89"/>
    </row>
    <row r="14" spans="1:41" s="22" customFormat="1" ht="15" customHeight="1">
      <c r="A14" s="927"/>
      <c r="B14" s="912"/>
      <c r="C14" s="600"/>
      <c r="D14" s="600"/>
      <c r="E14" s="913"/>
      <c r="F14" s="894"/>
      <c r="G14" s="895"/>
      <c r="H14" s="895"/>
      <c r="I14" s="30" t="s">
        <v>21</v>
      </c>
      <c r="J14" s="871"/>
      <c r="K14" s="872"/>
      <c r="L14" s="872"/>
      <c r="M14" s="33" t="s">
        <v>17</v>
      </c>
      <c r="N14" s="881" t="s">
        <v>66</v>
      </c>
      <c r="O14" s="882"/>
      <c r="P14" s="864"/>
      <c r="Q14" s="866"/>
      <c r="R14" s="867"/>
      <c r="S14" s="867"/>
      <c r="T14" s="868"/>
      <c r="U14" s="871"/>
      <c r="V14" s="872"/>
      <c r="W14" s="872"/>
      <c r="X14" s="872"/>
      <c r="Y14" s="228" t="s">
        <v>17</v>
      </c>
      <c r="Z14" s="881" t="s">
        <v>66</v>
      </c>
      <c r="AA14" s="882"/>
      <c r="AB14" s="864"/>
      <c r="AC14" s="866"/>
      <c r="AD14" s="867"/>
      <c r="AE14" s="867"/>
      <c r="AF14" s="867"/>
      <c r="AG14" s="868"/>
      <c r="AH14" s="871"/>
      <c r="AI14" s="872"/>
      <c r="AJ14" s="872"/>
      <c r="AK14" s="30" t="s">
        <v>17</v>
      </c>
      <c r="AL14" s="881" t="s">
        <v>66</v>
      </c>
      <c r="AM14" s="887"/>
      <c r="AO14" s="89"/>
    </row>
    <row r="15" spans="1:41" s="22" customFormat="1" ht="15" customHeight="1">
      <c r="A15" s="927"/>
      <c r="B15" s="869"/>
      <c r="C15" s="870"/>
      <c r="D15" s="870"/>
      <c r="E15" s="892"/>
      <c r="F15" s="894"/>
      <c r="G15" s="895"/>
      <c r="H15" s="895"/>
      <c r="I15" s="30" t="s">
        <v>21</v>
      </c>
      <c r="J15" s="871"/>
      <c r="K15" s="872"/>
      <c r="L15" s="872"/>
      <c r="M15" s="33" t="s">
        <v>17</v>
      </c>
      <c r="N15" s="881" t="s">
        <v>66</v>
      </c>
      <c r="O15" s="882"/>
      <c r="P15" s="864"/>
      <c r="Q15" s="866"/>
      <c r="R15" s="867"/>
      <c r="S15" s="867"/>
      <c r="T15" s="868"/>
      <c r="U15" s="871"/>
      <c r="V15" s="872"/>
      <c r="W15" s="872"/>
      <c r="X15" s="872"/>
      <c r="Y15" s="228" t="s">
        <v>17</v>
      </c>
      <c r="Z15" s="881" t="s">
        <v>66</v>
      </c>
      <c r="AA15" s="882"/>
      <c r="AB15" s="864"/>
      <c r="AC15" s="866"/>
      <c r="AD15" s="867"/>
      <c r="AE15" s="867"/>
      <c r="AF15" s="867"/>
      <c r="AG15" s="868"/>
      <c r="AH15" s="871"/>
      <c r="AI15" s="872"/>
      <c r="AJ15" s="872"/>
      <c r="AK15" s="30" t="s">
        <v>17</v>
      </c>
      <c r="AL15" s="881" t="s">
        <v>66</v>
      </c>
      <c r="AM15" s="887"/>
      <c r="AO15" s="89"/>
    </row>
    <row r="16" spans="1:41" s="22" customFormat="1" ht="15" customHeight="1">
      <c r="A16" s="927"/>
      <c r="B16" s="912" t="s">
        <v>67</v>
      </c>
      <c r="C16" s="600"/>
      <c r="D16" s="600"/>
      <c r="E16" s="913"/>
      <c r="F16" s="894"/>
      <c r="G16" s="895"/>
      <c r="H16" s="895"/>
      <c r="I16" s="30" t="s">
        <v>21</v>
      </c>
      <c r="J16" s="871"/>
      <c r="K16" s="872"/>
      <c r="L16" s="872"/>
      <c r="M16" s="33" t="s">
        <v>17</v>
      </c>
      <c r="N16" s="881" t="s">
        <v>66</v>
      </c>
      <c r="O16" s="882"/>
      <c r="P16" s="864"/>
      <c r="Q16" s="866"/>
      <c r="R16" s="867"/>
      <c r="S16" s="867"/>
      <c r="T16" s="868"/>
      <c r="U16" s="871"/>
      <c r="V16" s="872"/>
      <c r="W16" s="872"/>
      <c r="X16" s="872"/>
      <c r="Y16" s="228" t="s">
        <v>17</v>
      </c>
      <c r="Z16" s="881" t="s">
        <v>66</v>
      </c>
      <c r="AA16" s="882"/>
      <c r="AB16" s="864"/>
      <c r="AC16" s="866"/>
      <c r="AD16" s="867"/>
      <c r="AE16" s="867"/>
      <c r="AF16" s="867"/>
      <c r="AG16" s="868"/>
      <c r="AH16" s="871"/>
      <c r="AI16" s="872"/>
      <c r="AJ16" s="872"/>
      <c r="AK16" s="30" t="s">
        <v>17</v>
      </c>
      <c r="AL16" s="881" t="s">
        <v>66</v>
      </c>
      <c r="AM16" s="887"/>
      <c r="AO16" s="89"/>
    </row>
    <row r="17" spans="1:41" s="22" customFormat="1" ht="15" customHeight="1">
      <c r="A17" s="927"/>
      <c r="B17" s="869"/>
      <c r="C17" s="870"/>
      <c r="D17" s="870"/>
      <c r="E17" s="892"/>
      <c r="F17" s="894"/>
      <c r="G17" s="895"/>
      <c r="H17" s="895"/>
      <c r="I17" s="30" t="s">
        <v>21</v>
      </c>
      <c r="J17" s="871"/>
      <c r="K17" s="872"/>
      <c r="L17" s="872"/>
      <c r="M17" s="33" t="s">
        <v>17</v>
      </c>
      <c r="N17" s="881" t="s">
        <v>66</v>
      </c>
      <c r="O17" s="882"/>
      <c r="P17" s="864"/>
      <c r="Q17" s="866"/>
      <c r="R17" s="867"/>
      <c r="S17" s="867"/>
      <c r="T17" s="868"/>
      <c r="U17" s="871"/>
      <c r="V17" s="872"/>
      <c r="W17" s="872"/>
      <c r="X17" s="872"/>
      <c r="Y17" s="228" t="s">
        <v>17</v>
      </c>
      <c r="Z17" s="881" t="s">
        <v>66</v>
      </c>
      <c r="AA17" s="882"/>
      <c r="AB17" s="864"/>
      <c r="AC17" s="866"/>
      <c r="AD17" s="867"/>
      <c r="AE17" s="867"/>
      <c r="AF17" s="867"/>
      <c r="AG17" s="868"/>
      <c r="AH17" s="871"/>
      <c r="AI17" s="872"/>
      <c r="AJ17" s="872"/>
      <c r="AK17" s="30" t="s">
        <v>17</v>
      </c>
      <c r="AL17" s="881" t="s">
        <v>66</v>
      </c>
      <c r="AM17" s="887"/>
      <c r="AO17" s="89"/>
    </row>
    <row r="18" spans="1:41" s="22" customFormat="1" ht="15" customHeight="1">
      <c r="A18" s="927"/>
      <c r="B18" s="909" t="s">
        <v>68</v>
      </c>
      <c r="C18" s="910"/>
      <c r="D18" s="910"/>
      <c r="E18" s="911"/>
      <c r="F18" s="578" t="s">
        <v>22</v>
      </c>
      <c r="G18" s="579"/>
      <c r="H18" s="579"/>
      <c r="I18" s="580"/>
      <c r="J18" s="871"/>
      <c r="K18" s="872"/>
      <c r="L18" s="872"/>
      <c r="M18" s="33" t="s">
        <v>17</v>
      </c>
      <c r="N18" s="881" t="s">
        <v>66</v>
      </c>
      <c r="O18" s="882"/>
      <c r="P18" s="864"/>
      <c r="Q18" s="866"/>
      <c r="R18" s="867"/>
      <c r="S18" s="867"/>
      <c r="T18" s="868"/>
      <c r="U18" s="871"/>
      <c r="V18" s="872"/>
      <c r="W18" s="872"/>
      <c r="X18" s="872"/>
      <c r="Y18" s="228" t="s">
        <v>17</v>
      </c>
      <c r="Z18" s="881" t="s">
        <v>66</v>
      </c>
      <c r="AA18" s="882"/>
      <c r="AB18" s="864"/>
      <c r="AC18" s="866"/>
      <c r="AD18" s="867"/>
      <c r="AE18" s="867"/>
      <c r="AF18" s="867"/>
      <c r="AG18" s="868"/>
      <c r="AH18" s="871"/>
      <c r="AI18" s="872"/>
      <c r="AJ18" s="872"/>
      <c r="AK18" s="30" t="s">
        <v>17</v>
      </c>
      <c r="AL18" s="881" t="s">
        <v>66</v>
      </c>
      <c r="AM18" s="887"/>
      <c r="AO18" s="89"/>
    </row>
    <row r="19" spans="1:41" s="22" customFormat="1" ht="15" customHeight="1">
      <c r="A19" s="928"/>
      <c r="B19" s="869"/>
      <c r="C19" s="870"/>
      <c r="D19" s="870"/>
      <c r="E19" s="892"/>
      <c r="F19" s="578" t="s">
        <v>72</v>
      </c>
      <c r="G19" s="579"/>
      <c r="H19" s="579"/>
      <c r="I19" s="580"/>
      <c r="J19" s="871"/>
      <c r="K19" s="872"/>
      <c r="L19" s="872"/>
      <c r="M19" s="33" t="s">
        <v>17</v>
      </c>
      <c r="N19" s="881" t="s">
        <v>66</v>
      </c>
      <c r="O19" s="882"/>
      <c r="P19" s="865"/>
      <c r="Q19" s="866"/>
      <c r="R19" s="867"/>
      <c r="S19" s="867"/>
      <c r="T19" s="868"/>
      <c r="U19" s="871"/>
      <c r="V19" s="872"/>
      <c r="W19" s="872"/>
      <c r="X19" s="872"/>
      <c r="Y19" s="228" t="s">
        <v>17</v>
      </c>
      <c r="Z19" s="881" t="s">
        <v>66</v>
      </c>
      <c r="AA19" s="882"/>
      <c r="AB19" s="865"/>
      <c r="AC19" s="866"/>
      <c r="AD19" s="867"/>
      <c r="AE19" s="867"/>
      <c r="AF19" s="867"/>
      <c r="AG19" s="868"/>
      <c r="AH19" s="871"/>
      <c r="AI19" s="872"/>
      <c r="AJ19" s="872"/>
      <c r="AK19" s="30" t="s">
        <v>17</v>
      </c>
      <c r="AL19" s="881" t="s">
        <v>66</v>
      </c>
      <c r="AM19" s="887"/>
      <c r="AO19" s="89"/>
    </row>
    <row r="20" spans="1:41" s="22" customFormat="1" ht="15" customHeight="1">
      <c r="A20" s="926" t="s">
        <v>26</v>
      </c>
      <c r="B20" s="909" t="s">
        <v>69</v>
      </c>
      <c r="C20" s="910"/>
      <c r="D20" s="910"/>
      <c r="E20" s="911"/>
      <c r="F20" s="578" t="s">
        <v>73</v>
      </c>
      <c r="G20" s="579"/>
      <c r="H20" s="579"/>
      <c r="I20" s="580"/>
      <c r="J20" s="578" t="s">
        <v>23</v>
      </c>
      <c r="K20" s="579"/>
      <c r="L20" s="579"/>
      <c r="M20" s="580"/>
      <c r="N20" s="885"/>
      <c r="O20" s="886"/>
      <c r="P20" s="861" t="s">
        <v>70</v>
      </c>
      <c r="Q20" s="876" t="s">
        <v>27</v>
      </c>
      <c r="R20" s="877"/>
      <c r="S20" s="877"/>
      <c r="T20" s="878"/>
      <c r="U20" s="869" t="s">
        <v>23</v>
      </c>
      <c r="V20" s="870"/>
      <c r="W20" s="870"/>
      <c r="X20" s="870"/>
      <c r="Y20" s="870"/>
      <c r="Z20" s="885"/>
      <c r="AA20" s="886"/>
      <c r="AB20" s="861" t="s">
        <v>70</v>
      </c>
      <c r="AC20" s="876" t="s">
        <v>25</v>
      </c>
      <c r="AD20" s="877"/>
      <c r="AE20" s="877"/>
      <c r="AF20" s="877"/>
      <c r="AG20" s="878"/>
      <c r="AH20" s="869" t="s">
        <v>29</v>
      </c>
      <c r="AI20" s="870"/>
      <c r="AJ20" s="870"/>
      <c r="AK20" s="870"/>
      <c r="AL20" s="885"/>
      <c r="AM20" s="889"/>
      <c r="AO20" s="89"/>
    </row>
    <row r="21" spans="1:41" s="22" customFormat="1" ht="15" customHeight="1">
      <c r="A21" s="927"/>
      <c r="B21" s="912"/>
      <c r="C21" s="600"/>
      <c r="D21" s="600"/>
      <c r="E21" s="913"/>
      <c r="F21" s="894"/>
      <c r="G21" s="895"/>
      <c r="H21" s="895"/>
      <c r="I21" s="895"/>
      <c r="J21" s="871"/>
      <c r="K21" s="872"/>
      <c r="L21" s="872"/>
      <c r="M21" s="228" t="s">
        <v>17</v>
      </c>
      <c r="N21" s="881" t="s">
        <v>66</v>
      </c>
      <c r="O21" s="882"/>
      <c r="P21" s="861"/>
      <c r="Q21" s="866"/>
      <c r="R21" s="867"/>
      <c r="S21" s="867"/>
      <c r="T21" s="868"/>
      <c r="U21" s="871"/>
      <c r="V21" s="872"/>
      <c r="W21" s="872"/>
      <c r="X21" s="872"/>
      <c r="Y21" s="227" t="s">
        <v>17</v>
      </c>
      <c r="Z21" s="881" t="s">
        <v>66</v>
      </c>
      <c r="AA21" s="882"/>
      <c r="AB21" s="861"/>
      <c r="AC21" s="866"/>
      <c r="AD21" s="867"/>
      <c r="AE21" s="867"/>
      <c r="AF21" s="867"/>
      <c r="AG21" s="868"/>
      <c r="AH21" s="871"/>
      <c r="AI21" s="872"/>
      <c r="AJ21" s="872"/>
      <c r="AK21" s="33" t="s">
        <v>17</v>
      </c>
      <c r="AL21" s="881" t="s">
        <v>66</v>
      </c>
      <c r="AM21" s="887"/>
      <c r="AO21" s="89"/>
    </row>
    <row r="22" spans="1:41" s="22" customFormat="1" ht="15" customHeight="1">
      <c r="A22" s="927"/>
      <c r="B22" s="912"/>
      <c r="C22" s="600"/>
      <c r="D22" s="600"/>
      <c r="E22" s="913"/>
      <c r="F22" s="894"/>
      <c r="G22" s="895"/>
      <c r="H22" s="895"/>
      <c r="I22" s="895"/>
      <c r="J22" s="871"/>
      <c r="K22" s="872"/>
      <c r="L22" s="872"/>
      <c r="M22" s="228" t="s">
        <v>17</v>
      </c>
      <c r="N22" s="881" t="s">
        <v>66</v>
      </c>
      <c r="O22" s="882"/>
      <c r="P22" s="861"/>
      <c r="Q22" s="866"/>
      <c r="R22" s="867"/>
      <c r="S22" s="867"/>
      <c r="T22" s="868"/>
      <c r="U22" s="871"/>
      <c r="V22" s="872"/>
      <c r="W22" s="872"/>
      <c r="X22" s="872"/>
      <c r="Y22" s="232" t="s">
        <v>17</v>
      </c>
      <c r="Z22" s="881" t="s">
        <v>66</v>
      </c>
      <c r="AA22" s="882"/>
      <c r="AB22" s="861"/>
      <c r="AC22" s="866"/>
      <c r="AD22" s="867"/>
      <c r="AE22" s="867"/>
      <c r="AF22" s="867"/>
      <c r="AG22" s="868"/>
      <c r="AH22" s="871"/>
      <c r="AI22" s="872"/>
      <c r="AJ22" s="872"/>
      <c r="AK22" s="33" t="s">
        <v>17</v>
      </c>
      <c r="AL22" s="881" t="s">
        <v>66</v>
      </c>
      <c r="AM22" s="887"/>
      <c r="AO22" s="89"/>
    </row>
    <row r="23" spans="1:41" s="22" customFormat="1" ht="15" customHeight="1" thickBot="1">
      <c r="A23" s="937"/>
      <c r="B23" s="938"/>
      <c r="C23" s="939"/>
      <c r="D23" s="939"/>
      <c r="E23" s="940"/>
      <c r="F23" s="922"/>
      <c r="G23" s="922"/>
      <c r="H23" s="922"/>
      <c r="I23" s="922"/>
      <c r="J23" s="915"/>
      <c r="K23" s="916"/>
      <c r="L23" s="916"/>
      <c r="M23" s="234" t="s">
        <v>17</v>
      </c>
      <c r="N23" s="883" t="s">
        <v>66</v>
      </c>
      <c r="O23" s="884"/>
      <c r="P23" s="862"/>
      <c r="Q23" s="873"/>
      <c r="R23" s="874"/>
      <c r="S23" s="874"/>
      <c r="T23" s="875"/>
      <c r="U23" s="879"/>
      <c r="V23" s="880"/>
      <c r="W23" s="880"/>
      <c r="X23" s="880"/>
      <c r="Y23" s="233" t="s">
        <v>17</v>
      </c>
      <c r="Z23" s="883" t="s">
        <v>66</v>
      </c>
      <c r="AA23" s="884"/>
      <c r="AB23" s="862"/>
      <c r="AC23" s="873"/>
      <c r="AD23" s="874"/>
      <c r="AE23" s="874"/>
      <c r="AF23" s="874"/>
      <c r="AG23" s="875"/>
      <c r="AH23" s="879"/>
      <c r="AI23" s="880"/>
      <c r="AJ23" s="880"/>
      <c r="AK23" s="239" t="s">
        <v>17</v>
      </c>
      <c r="AL23" s="883" t="s">
        <v>66</v>
      </c>
      <c r="AM23" s="888"/>
      <c r="AO23" s="89"/>
    </row>
    <row r="24" spans="1:41" s="22" customFormat="1" ht="6" customHeight="1" thickBot="1">
      <c r="A24" s="238"/>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31"/>
      <c r="AO24" s="89"/>
    </row>
    <row r="25" spans="1:41" s="22" customFormat="1" ht="15" customHeight="1">
      <c r="A25" s="858" t="s">
        <v>271</v>
      </c>
      <c r="B25" s="859"/>
      <c r="C25" s="859"/>
      <c r="D25" s="859"/>
      <c r="E25" s="859"/>
      <c r="F25" s="859"/>
      <c r="G25" s="859"/>
      <c r="H25" s="859"/>
      <c r="I25" s="859"/>
      <c r="J25" s="859"/>
      <c r="K25" s="859"/>
      <c r="L25" s="859"/>
      <c r="M25" s="859"/>
      <c r="N25" s="859"/>
      <c r="O25" s="859"/>
      <c r="P25" s="859"/>
      <c r="Q25" s="859"/>
      <c r="R25" s="859"/>
      <c r="S25" s="859"/>
      <c r="T25" s="859"/>
      <c r="U25" s="859"/>
      <c r="V25" s="859"/>
      <c r="W25" s="860"/>
      <c r="X25" s="24"/>
      <c r="Y25" s="24"/>
      <c r="Z25" s="31" t="s">
        <v>575</v>
      </c>
      <c r="AA25" s="31"/>
      <c r="AB25" s="31"/>
      <c r="AC25" s="31"/>
      <c r="AD25" s="31"/>
      <c r="AE25" s="31"/>
      <c r="AF25" s="31"/>
      <c r="AG25" s="31"/>
      <c r="AO25" s="89"/>
    </row>
    <row r="26" spans="1:41" s="22" customFormat="1" ht="15" customHeight="1">
      <c r="A26" s="926" t="s">
        <v>16</v>
      </c>
      <c r="B26" s="929" t="s">
        <v>13</v>
      </c>
      <c r="C26" s="929"/>
      <c r="D26" s="929"/>
      <c r="E26" s="929"/>
      <c r="F26" s="934" t="s">
        <v>14</v>
      </c>
      <c r="G26" s="935"/>
      <c r="H26" s="935"/>
      <c r="I26" s="936"/>
      <c r="J26" s="871"/>
      <c r="K26" s="872"/>
      <c r="L26" s="872"/>
      <c r="M26" s="30" t="s">
        <v>17</v>
      </c>
      <c r="N26" s="863" t="s">
        <v>450</v>
      </c>
      <c r="O26" s="920" t="s">
        <v>74</v>
      </c>
      <c r="P26" s="918" t="s">
        <v>36</v>
      </c>
      <c r="Q26" s="918"/>
      <c r="R26" s="918"/>
      <c r="S26" s="918"/>
      <c r="T26" s="918" t="s">
        <v>33</v>
      </c>
      <c r="U26" s="918"/>
      <c r="V26" s="918"/>
      <c r="W26" s="919"/>
      <c r="X26" s="32"/>
      <c r="Y26" s="32"/>
      <c r="Z26" s="31" t="s">
        <v>569</v>
      </c>
      <c r="AA26" s="31"/>
      <c r="AB26" s="31"/>
      <c r="AC26" s="31"/>
      <c r="AD26" s="31"/>
      <c r="AE26" s="31"/>
      <c r="AF26" s="31"/>
      <c r="AG26" s="31"/>
      <c r="AO26" s="89"/>
    </row>
    <row r="27" spans="1:41" s="22" customFormat="1" ht="15" customHeight="1">
      <c r="A27" s="928"/>
      <c r="B27" s="929"/>
      <c r="C27" s="929"/>
      <c r="D27" s="929"/>
      <c r="E27" s="929"/>
      <c r="F27" s="934" t="s">
        <v>15</v>
      </c>
      <c r="G27" s="935"/>
      <c r="H27" s="935"/>
      <c r="I27" s="936"/>
      <c r="J27" s="871"/>
      <c r="K27" s="872"/>
      <c r="L27" s="872"/>
      <c r="M27" s="30" t="s">
        <v>17</v>
      </c>
      <c r="N27" s="864"/>
      <c r="O27" s="920"/>
      <c r="P27" s="921" t="s">
        <v>35</v>
      </c>
      <c r="Q27" s="921"/>
      <c r="R27" s="921"/>
      <c r="S27" s="921"/>
      <c r="T27" s="914"/>
      <c r="U27" s="914"/>
      <c r="V27" s="871"/>
      <c r="W27" s="29" t="s">
        <v>17</v>
      </c>
      <c r="X27" s="32"/>
      <c r="Y27" s="32"/>
      <c r="Z27" s="31" t="s">
        <v>570</v>
      </c>
      <c r="AA27" s="31"/>
      <c r="AB27" s="31"/>
      <c r="AC27" s="31"/>
      <c r="AD27" s="31"/>
      <c r="AE27" s="31"/>
      <c r="AF27" s="31"/>
      <c r="AG27" s="31"/>
      <c r="AO27" s="89"/>
    </row>
    <row r="28" spans="1:41" s="22" customFormat="1" ht="15" customHeight="1">
      <c r="A28" s="926" t="s">
        <v>20</v>
      </c>
      <c r="B28" s="909" t="s">
        <v>18</v>
      </c>
      <c r="C28" s="910"/>
      <c r="D28" s="910"/>
      <c r="E28" s="911"/>
      <c r="F28" s="894"/>
      <c r="G28" s="895"/>
      <c r="H28" s="895"/>
      <c r="I28" s="30" t="s">
        <v>21</v>
      </c>
      <c r="J28" s="871"/>
      <c r="K28" s="872"/>
      <c r="L28" s="872"/>
      <c r="M28" s="30" t="s">
        <v>17</v>
      </c>
      <c r="N28" s="864"/>
      <c r="O28" s="920"/>
      <c r="P28" s="921" t="s">
        <v>75</v>
      </c>
      <c r="Q28" s="921"/>
      <c r="R28" s="921"/>
      <c r="S28" s="921"/>
      <c r="T28" s="914"/>
      <c r="U28" s="914"/>
      <c r="V28" s="871"/>
      <c r="W28" s="29" t="s">
        <v>17</v>
      </c>
      <c r="X28" s="32"/>
      <c r="Y28" s="32"/>
      <c r="Z28" s="31" t="s">
        <v>571</v>
      </c>
      <c r="AA28" s="31"/>
      <c r="AB28" s="31"/>
      <c r="AC28" s="31"/>
      <c r="AD28" s="31"/>
      <c r="AE28" s="31"/>
      <c r="AF28" s="31"/>
      <c r="AG28" s="31"/>
      <c r="AO28" s="89"/>
    </row>
    <row r="29" spans="1:41" s="22" customFormat="1" ht="15" customHeight="1">
      <c r="A29" s="927"/>
      <c r="B29" s="869"/>
      <c r="C29" s="870"/>
      <c r="D29" s="870"/>
      <c r="E29" s="892"/>
      <c r="F29" s="894"/>
      <c r="G29" s="895"/>
      <c r="H29" s="895"/>
      <c r="I29" s="30" t="s">
        <v>21</v>
      </c>
      <c r="J29" s="871"/>
      <c r="K29" s="872"/>
      <c r="L29" s="872"/>
      <c r="M29" s="30" t="s">
        <v>17</v>
      </c>
      <c r="N29" s="864"/>
      <c r="O29" s="920"/>
      <c r="P29" s="903" t="s">
        <v>76</v>
      </c>
      <c r="Q29" s="904"/>
      <c r="R29" s="904"/>
      <c r="S29" s="905"/>
      <c r="T29" s="914"/>
      <c r="U29" s="914"/>
      <c r="V29" s="871"/>
      <c r="W29" s="29" t="s">
        <v>17</v>
      </c>
      <c r="X29" s="32"/>
      <c r="Y29" s="32"/>
      <c r="Z29" s="31"/>
      <c r="AA29" s="31"/>
      <c r="AB29" s="31"/>
      <c r="AC29" s="31"/>
      <c r="AD29" s="31"/>
      <c r="AE29" s="31"/>
      <c r="AF29" s="31"/>
      <c r="AG29" s="31"/>
      <c r="AO29" s="89"/>
    </row>
    <row r="30" spans="1:41" s="22" customFormat="1" ht="15" customHeight="1">
      <c r="A30" s="927"/>
      <c r="B30" s="912" t="s">
        <v>19</v>
      </c>
      <c r="C30" s="600"/>
      <c r="D30" s="600"/>
      <c r="E30" s="913"/>
      <c r="F30" s="894"/>
      <c r="G30" s="895"/>
      <c r="H30" s="895"/>
      <c r="I30" s="30" t="s">
        <v>21</v>
      </c>
      <c r="J30" s="871"/>
      <c r="K30" s="872"/>
      <c r="L30" s="872"/>
      <c r="M30" s="30" t="s">
        <v>17</v>
      </c>
      <c r="N30" s="864"/>
      <c r="O30" s="920"/>
      <c r="P30" s="903" t="s">
        <v>77</v>
      </c>
      <c r="Q30" s="904"/>
      <c r="R30" s="904"/>
      <c r="S30" s="905"/>
      <c r="T30" s="914"/>
      <c r="U30" s="914"/>
      <c r="V30" s="871"/>
      <c r="W30" s="29" t="s">
        <v>17</v>
      </c>
      <c r="X30" s="32"/>
      <c r="Y30" s="32"/>
      <c r="Z30" s="31"/>
      <c r="AA30" s="31"/>
      <c r="AB30" s="31"/>
      <c r="AC30" s="31"/>
      <c r="AD30" s="31"/>
      <c r="AE30" s="31"/>
      <c r="AF30" s="31"/>
      <c r="AG30" s="31"/>
      <c r="AO30" s="89"/>
    </row>
    <row r="31" spans="1:41" s="22" customFormat="1" ht="15" customHeight="1">
      <c r="A31" s="927"/>
      <c r="B31" s="869"/>
      <c r="C31" s="870"/>
      <c r="D31" s="870"/>
      <c r="E31" s="892"/>
      <c r="F31" s="894"/>
      <c r="G31" s="895"/>
      <c r="H31" s="895"/>
      <c r="I31" s="30" t="s">
        <v>21</v>
      </c>
      <c r="J31" s="871"/>
      <c r="K31" s="872"/>
      <c r="L31" s="872"/>
      <c r="M31" s="30" t="s">
        <v>17</v>
      </c>
      <c r="N31" s="864"/>
      <c r="O31" s="920"/>
      <c r="P31" s="893"/>
      <c r="Q31" s="893"/>
      <c r="R31" s="893"/>
      <c r="S31" s="893"/>
      <c r="T31" s="907"/>
      <c r="U31" s="907"/>
      <c r="V31" s="856"/>
      <c r="W31" s="275"/>
      <c r="X31" s="32"/>
      <c r="Y31" s="32"/>
      <c r="Z31" s="31"/>
      <c r="AA31" s="31"/>
      <c r="AB31" s="31"/>
      <c r="AC31" s="31"/>
      <c r="AD31" s="31"/>
      <c r="AE31" s="31"/>
      <c r="AF31" s="31"/>
      <c r="AG31" s="34"/>
      <c r="AO31" s="89"/>
    </row>
    <row r="32" spans="1:41" s="22" customFormat="1" ht="15" customHeight="1">
      <c r="A32" s="927"/>
      <c r="B32" s="941"/>
      <c r="C32" s="942"/>
      <c r="D32" s="942"/>
      <c r="E32" s="943"/>
      <c r="F32" s="894"/>
      <c r="G32" s="895"/>
      <c r="H32" s="895"/>
      <c r="I32" s="30" t="s">
        <v>21</v>
      </c>
      <c r="J32" s="871"/>
      <c r="K32" s="872"/>
      <c r="L32" s="872"/>
      <c r="M32" s="30" t="s">
        <v>17</v>
      </c>
      <c r="N32" s="864"/>
      <c r="O32" s="920"/>
      <c r="P32" s="893"/>
      <c r="Q32" s="893"/>
      <c r="R32" s="893"/>
      <c r="S32" s="893"/>
      <c r="T32" s="907"/>
      <c r="U32" s="907"/>
      <c r="V32" s="856"/>
      <c r="W32" s="275"/>
      <c r="X32" s="32"/>
      <c r="Y32" s="32"/>
      <c r="Z32" s="31"/>
      <c r="AA32" s="31"/>
      <c r="AB32" s="31"/>
      <c r="AC32" s="31"/>
      <c r="AD32" s="31"/>
      <c r="AE32" s="31"/>
      <c r="AF32" s="31"/>
      <c r="AG32" s="34"/>
      <c r="AO32" s="89"/>
    </row>
    <row r="33" spans="1:41" s="22" customFormat="1" ht="15" customHeight="1">
      <c r="A33" s="928"/>
      <c r="B33" s="944"/>
      <c r="C33" s="945"/>
      <c r="D33" s="945"/>
      <c r="E33" s="946"/>
      <c r="F33" s="894"/>
      <c r="G33" s="895"/>
      <c r="H33" s="895"/>
      <c r="I33" s="30" t="s">
        <v>21</v>
      </c>
      <c r="J33" s="871"/>
      <c r="K33" s="872"/>
      <c r="L33" s="872"/>
      <c r="M33" s="30" t="s">
        <v>17</v>
      </c>
      <c r="N33" s="864"/>
      <c r="O33" s="931" t="s">
        <v>34</v>
      </c>
      <c r="P33" s="918" t="s">
        <v>36</v>
      </c>
      <c r="Q33" s="918"/>
      <c r="R33" s="918"/>
      <c r="S33" s="918"/>
      <c r="T33" s="600" t="s">
        <v>33</v>
      </c>
      <c r="U33" s="600"/>
      <c r="V33" s="600"/>
      <c r="W33" s="930"/>
      <c r="X33" s="32"/>
      <c r="Y33" s="35"/>
      <c r="Z33" s="31"/>
      <c r="AA33" s="31"/>
      <c r="AB33" s="31"/>
      <c r="AC33" s="31"/>
      <c r="AD33" s="31"/>
      <c r="AE33" s="31"/>
      <c r="AF33" s="31"/>
      <c r="AG33" s="31"/>
      <c r="AO33" s="89"/>
    </row>
    <row r="34" spans="1:41" s="22" customFormat="1" ht="15" customHeight="1">
      <c r="A34" s="926" t="s">
        <v>43</v>
      </c>
      <c r="B34" s="909" t="s">
        <v>30</v>
      </c>
      <c r="C34" s="910"/>
      <c r="D34" s="910"/>
      <c r="E34" s="911"/>
      <c r="F34" s="578" t="s">
        <v>31</v>
      </c>
      <c r="G34" s="579"/>
      <c r="H34" s="579"/>
      <c r="I34" s="580"/>
      <c r="J34" s="578" t="s">
        <v>23</v>
      </c>
      <c r="K34" s="579"/>
      <c r="L34" s="579"/>
      <c r="M34" s="580"/>
      <c r="N34" s="864"/>
      <c r="O34" s="932"/>
      <c r="P34" s="893"/>
      <c r="Q34" s="893"/>
      <c r="R34" s="893"/>
      <c r="S34" s="893"/>
      <c r="T34" s="856"/>
      <c r="U34" s="857"/>
      <c r="V34" s="857"/>
      <c r="W34" s="29" t="s">
        <v>17</v>
      </c>
      <c r="X34" s="32"/>
      <c r="Y34" s="35"/>
      <c r="Z34" s="31"/>
      <c r="AA34" s="31"/>
      <c r="AB34" s="31"/>
      <c r="AC34" s="31"/>
      <c r="AD34" s="31"/>
      <c r="AE34" s="31"/>
      <c r="AF34" s="31"/>
      <c r="AG34" s="34"/>
      <c r="AO34" s="89"/>
    </row>
    <row r="35" spans="1:41" s="22" customFormat="1" ht="15" customHeight="1">
      <c r="A35" s="927"/>
      <c r="B35" s="912"/>
      <c r="C35" s="600"/>
      <c r="D35" s="600"/>
      <c r="E35" s="913"/>
      <c r="F35" s="893"/>
      <c r="G35" s="893"/>
      <c r="H35" s="893"/>
      <c r="I35" s="893"/>
      <c r="J35" s="871"/>
      <c r="K35" s="872"/>
      <c r="L35" s="872"/>
      <c r="M35" s="30" t="s">
        <v>17</v>
      </c>
      <c r="N35" s="864"/>
      <c r="O35" s="932"/>
      <c r="P35" s="893"/>
      <c r="Q35" s="893"/>
      <c r="R35" s="893"/>
      <c r="S35" s="893"/>
      <c r="T35" s="856"/>
      <c r="U35" s="857"/>
      <c r="V35" s="857"/>
      <c r="W35" s="29" t="s">
        <v>17</v>
      </c>
      <c r="X35" s="32"/>
      <c r="Y35" s="35"/>
      <c r="Z35" s="31"/>
      <c r="AA35" s="31"/>
      <c r="AB35" s="31"/>
      <c r="AC35" s="31"/>
      <c r="AD35" s="31"/>
      <c r="AE35" s="31"/>
      <c r="AF35" s="31"/>
      <c r="AG35" s="34"/>
      <c r="AO35" s="89"/>
    </row>
    <row r="36" spans="1:41" s="22" customFormat="1" ht="15" customHeight="1">
      <c r="A36" s="927"/>
      <c r="B36" s="912"/>
      <c r="C36" s="600"/>
      <c r="D36" s="600"/>
      <c r="E36" s="913"/>
      <c r="F36" s="893"/>
      <c r="G36" s="893"/>
      <c r="H36" s="893"/>
      <c r="I36" s="893"/>
      <c r="J36" s="871"/>
      <c r="K36" s="872"/>
      <c r="L36" s="872"/>
      <c r="M36" s="30" t="s">
        <v>17</v>
      </c>
      <c r="N36" s="864"/>
      <c r="O36" s="932"/>
      <c r="P36" s="893"/>
      <c r="Q36" s="893"/>
      <c r="R36" s="893"/>
      <c r="S36" s="893"/>
      <c r="T36" s="856"/>
      <c r="U36" s="857"/>
      <c r="V36" s="857"/>
      <c r="W36" s="29" t="s">
        <v>17</v>
      </c>
      <c r="X36" s="32"/>
      <c r="Y36" s="35"/>
      <c r="Z36" s="31"/>
      <c r="AA36" s="31"/>
      <c r="AB36" s="31"/>
      <c r="AC36" s="31"/>
      <c r="AD36" s="31"/>
      <c r="AE36" s="31"/>
      <c r="AF36" s="31"/>
      <c r="AG36" s="34"/>
      <c r="AO36" s="89"/>
    </row>
    <row r="37" spans="1:41" s="22" customFormat="1" ht="15" customHeight="1">
      <c r="A37" s="927"/>
      <c r="B37" s="912"/>
      <c r="C37" s="600"/>
      <c r="D37" s="600"/>
      <c r="E37" s="913"/>
      <c r="F37" s="893"/>
      <c r="G37" s="893"/>
      <c r="H37" s="893"/>
      <c r="I37" s="893"/>
      <c r="J37" s="871"/>
      <c r="K37" s="872"/>
      <c r="L37" s="872"/>
      <c r="M37" s="30" t="s">
        <v>17</v>
      </c>
      <c r="N37" s="864"/>
      <c r="O37" s="933"/>
      <c r="P37" s="893"/>
      <c r="Q37" s="893"/>
      <c r="R37" s="893"/>
      <c r="S37" s="893"/>
      <c r="T37" s="856"/>
      <c r="U37" s="857"/>
      <c r="V37" s="857"/>
      <c r="W37" s="29" t="s">
        <v>17</v>
      </c>
      <c r="X37" s="32"/>
      <c r="Y37" s="35"/>
      <c r="Z37" s="31"/>
      <c r="AA37" s="31"/>
      <c r="AB37" s="31"/>
      <c r="AC37" s="31"/>
      <c r="AD37" s="31"/>
      <c r="AE37" s="31"/>
      <c r="AF37" s="31"/>
      <c r="AG37" s="34"/>
      <c r="AO37" s="89"/>
    </row>
    <row r="38" spans="1:41" s="22" customFormat="1" ht="15" customHeight="1">
      <c r="A38" s="927"/>
      <c r="B38" s="869"/>
      <c r="C38" s="870"/>
      <c r="D38" s="870"/>
      <c r="E38" s="892"/>
      <c r="F38" s="893"/>
      <c r="G38" s="893"/>
      <c r="H38" s="893"/>
      <c r="I38" s="893"/>
      <c r="J38" s="871"/>
      <c r="K38" s="872"/>
      <c r="L38" s="872"/>
      <c r="M38" s="30" t="s">
        <v>17</v>
      </c>
      <c r="N38" s="864"/>
      <c r="O38" s="578" t="s">
        <v>32</v>
      </c>
      <c r="P38" s="579"/>
      <c r="Q38" s="579"/>
      <c r="R38" s="579"/>
      <c r="S38" s="580"/>
      <c r="T38" s="578" t="s">
        <v>33</v>
      </c>
      <c r="U38" s="579"/>
      <c r="V38" s="579"/>
      <c r="W38" s="908"/>
      <c r="X38" s="32"/>
      <c r="Y38" s="31"/>
      <c r="Z38" s="31"/>
      <c r="AA38" s="31"/>
      <c r="AB38" s="31"/>
      <c r="AC38" s="31"/>
      <c r="AD38" s="31"/>
      <c r="AE38" s="31"/>
      <c r="AF38" s="31"/>
      <c r="AG38" s="31"/>
      <c r="AO38" s="89"/>
    </row>
    <row r="39" spans="1:41" s="22" customFormat="1" ht="15" customHeight="1">
      <c r="A39" s="927"/>
      <c r="B39" s="909" t="s">
        <v>78</v>
      </c>
      <c r="C39" s="910"/>
      <c r="D39" s="910"/>
      <c r="E39" s="911"/>
      <c r="F39" s="893"/>
      <c r="G39" s="893"/>
      <c r="H39" s="893"/>
      <c r="I39" s="893"/>
      <c r="J39" s="871"/>
      <c r="K39" s="872"/>
      <c r="L39" s="872"/>
      <c r="M39" s="30" t="s">
        <v>17</v>
      </c>
      <c r="N39" s="864"/>
      <c r="O39" s="229" t="s">
        <v>79</v>
      </c>
      <c r="P39" s="230"/>
      <c r="Q39" s="230"/>
      <c r="R39" s="230"/>
      <c r="S39" s="231"/>
      <c r="T39" s="871"/>
      <c r="U39" s="872"/>
      <c r="V39" s="872"/>
      <c r="W39" s="240" t="s">
        <v>17</v>
      </c>
      <c r="X39" s="32"/>
      <c r="Y39" s="34"/>
      <c r="Z39" s="34"/>
      <c r="AA39" s="34"/>
      <c r="AB39" s="34"/>
      <c r="AC39" s="34"/>
      <c r="AD39" s="36"/>
      <c r="AE39" s="36"/>
      <c r="AF39" s="36"/>
      <c r="AG39" s="34"/>
      <c r="AO39" s="89"/>
    </row>
    <row r="40" spans="1:41" s="22" customFormat="1" ht="15" customHeight="1">
      <c r="A40" s="927"/>
      <c r="B40" s="912"/>
      <c r="C40" s="600"/>
      <c r="D40" s="600"/>
      <c r="E40" s="913"/>
      <c r="F40" s="893"/>
      <c r="G40" s="893"/>
      <c r="H40" s="893"/>
      <c r="I40" s="893"/>
      <c r="J40" s="871"/>
      <c r="K40" s="872"/>
      <c r="L40" s="872"/>
      <c r="M40" s="30" t="s">
        <v>17</v>
      </c>
      <c r="N40" s="864"/>
      <c r="O40" s="229" t="s">
        <v>80</v>
      </c>
      <c r="P40" s="230"/>
      <c r="Q40" s="230"/>
      <c r="R40" s="230"/>
      <c r="S40" s="231"/>
      <c r="T40" s="871"/>
      <c r="U40" s="872"/>
      <c r="V40" s="872"/>
      <c r="W40" s="240" t="s">
        <v>17</v>
      </c>
      <c r="X40" s="32"/>
      <c r="Y40" s="34"/>
      <c r="Z40" s="34"/>
      <c r="AA40" s="34"/>
      <c r="AB40" s="34"/>
      <c r="AC40" s="34"/>
      <c r="AD40" s="36"/>
      <c r="AE40" s="36"/>
      <c r="AF40" s="36"/>
      <c r="AG40" s="34"/>
      <c r="AO40" s="89"/>
    </row>
    <row r="41" spans="1:41" s="22" customFormat="1" ht="15" customHeight="1">
      <c r="A41" s="927"/>
      <c r="B41" s="912"/>
      <c r="C41" s="600"/>
      <c r="D41" s="600"/>
      <c r="E41" s="913"/>
      <c r="F41" s="893"/>
      <c r="G41" s="893"/>
      <c r="H41" s="893"/>
      <c r="I41" s="893"/>
      <c r="J41" s="871"/>
      <c r="K41" s="872"/>
      <c r="L41" s="872"/>
      <c r="M41" s="30" t="s">
        <v>17</v>
      </c>
      <c r="N41" s="864"/>
      <c r="O41" s="229" t="s">
        <v>37</v>
      </c>
      <c r="P41" s="230"/>
      <c r="Q41" s="230"/>
      <c r="R41" s="230"/>
      <c r="S41" s="231"/>
      <c r="T41" s="871"/>
      <c r="U41" s="872"/>
      <c r="V41" s="872"/>
      <c r="W41" s="240" t="s">
        <v>17</v>
      </c>
      <c r="X41" s="32"/>
      <c r="Y41" s="34"/>
      <c r="Z41" s="34"/>
      <c r="AA41" s="34"/>
      <c r="AB41" s="34"/>
      <c r="AC41" s="34"/>
      <c r="AD41" s="36"/>
      <c r="AE41" s="36"/>
      <c r="AF41" s="36"/>
      <c r="AG41" s="34"/>
      <c r="AO41" s="89"/>
    </row>
    <row r="42" spans="1:41" s="22" customFormat="1" ht="15" customHeight="1">
      <c r="A42" s="927"/>
      <c r="B42" s="869"/>
      <c r="C42" s="870"/>
      <c r="D42" s="870"/>
      <c r="E42" s="892"/>
      <c r="F42" s="893"/>
      <c r="G42" s="893"/>
      <c r="H42" s="893"/>
      <c r="I42" s="893"/>
      <c r="J42" s="871"/>
      <c r="K42" s="872"/>
      <c r="L42" s="872"/>
      <c r="M42" s="30" t="s">
        <v>17</v>
      </c>
      <c r="N42" s="864"/>
      <c r="O42" s="229" t="s">
        <v>38</v>
      </c>
      <c r="P42" s="230"/>
      <c r="Q42" s="230"/>
      <c r="R42" s="230"/>
      <c r="S42" s="231"/>
      <c r="T42" s="871"/>
      <c r="U42" s="872"/>
      <c r="V42" s="872"/>
      <c r="W42" s="240" t="s">
        <v>17</v>
      </c>
      <c r="X42" s="32"/>
      <c r="Y42" s="34"/>
      <c r="Z42" s="34"/>
      <c r="AA42" s="34"/>
      <c r="AB42" s="34"/>
      <c r="AC42" s="34"/>
      <c r="AD42" s="36"/>
      <c r="AE42" s="36"/>
      <c r="AF42" s="36"/>
      <c r="AG42" s="34"/>
      <c r="AO42" s="89"/>
    </row>
    <row r="43" spans="1:41" s="22" customFormat="1" ht="15" customHeight="1">
      <c r="A43" s="927"/>
      <c r="B43" s="909" t="s">
        <v>81</v>
      </c>
      <c r="C43" s="910"/>
      <c r="D43" s="910"/>
      <c r="E43" s="911"/>
      <c r="F43" s="893"/>
      <c r="G43" s="893"/>
      <c r="H43" s="893"/>
      <c r="I43" s="893"/>
      <c r="J43" s="872"/>
      <c r="K43" s="872"/>
      <c r="L43" s="872"/>
      <c r="M43" s="30" t="s">
        <v>17</v>
      </c>
      <c r="N43" s="864"/>
      <c r="O43" s="903" t="s">
        <v>82</v>
      </c>
      <c r="P43" s="904"/>
      <c r="Q43" s="904"/>
      <c r="R43" s="904"/>
      <c r="S43" s="905"/>
      <c r="T43" s="871"/>
      <c r="U43" s="872"/>
      <c r="V43" s="872"/>
      <c r="W43" s="240" t="s">
        <v>39</v>
      </c>
      <c r="X43" s="32"/>
      <c r="Y43" s="31"/>
      <c r="Z43" s="31"/>
      <c r="AA43" s="31"/>
      <c r="AB43" s="31"/>
      <c r="AC43" s="31"/>
      <c r="AD43" s="31"/>
      <c r="AE43" s="31"/>
      <c r="AF43" s="31"/>
      <c r="AG43" s="34"/>
      <c r="AO43" s="89"/>
    </row>
    <row r="44" spans="1:41" ht="15" customHeight="1">
      <c r="A44" s="927"/>
      <c r="B44" s="912"/>
      <c r="C44" s="600"/>
      <c r="D44" s="600"/>
      <c r="E44" s="913"/>
      <c r="F44" s="893"/>
      <c r="G44" s="893"/>
      <c r="H44" s="893"/>
      <c r="I44" s="893"/>
      <c r="J44" s="872"/>
      <c r="K44" s="872"/>
      <c r="L44" s="872"/>
      <c r="M44" s="30" t="s">
        <v>17</v>
      </c>
      <c r="N44" s="864"/>
      <c r="O44" s="903" t="s">
        <v>40</v>
      </c>
      <c r="P44" s="904"/>
      <c r="Q44" s="904"/>
      <c r="R44" s="904"/>
      <c r="S44" s="905"/>
      <c r="T44" s="872"/>
      <c r="U44" s="872"/>
      <c r="V44" s="872"/>
      <c r="W44" s="240" t="s">
        <v>17</v>
      </c>
      <c r="X44" s="32"/>
      <c r="Y44" s="31"/>
      <c r="Z44" s="31"/>
      <c r="AA44" s="31"/>
      <c r="AB44" s="31"/>
      <c r="AC44" s="31"/>
      <c r="AD44" s="31"/>
      <c r="AE44" s="31"/>
      <c r="AF44" s="31"/>
      <c r="AG44" s="34"/>
    </row>
    <row r="45" spans="1:41" ht="15" customHeight="1">
      <c r="A45" s="927"/>
      <c r="B45" s="912"/>
      <c r="C45" s="600"/>
      <c r="D45" s="600"/>
      <c r="E45" s="913"/>
      <c r="F45" s="893"/>
      <c r="G45" s="893"/>
      <c r="H45" s="893"/>
      <c r="I45" s="893"/>
      <c r="J45" s="872"/>
      <c r="K45" s="872"/>
      <c r="L45" s="872"/>
      <c r="M45" s="30" t="s">
        <v>17</v>
      </c>
      <c r="N45" s="864"/>
      <c r="O45" s="894"/>
      <c r="P45" s="895"/>
      <c r="Q45" s="895"/>
      <c r="R45" s="895"/>
      <c r="S45" s="896"/>
      <c r="T45" s="856"/>
      <c r="U45" s="857"/>
      <c r="V45" s="857"/>
      <c r="W45" s="275"/>
      <c r="X45" s="32"/>
      <c r="Y45" s="31"/>
      <c r="Z45" s="31"/>
      <c r="AA45" s="31"/>
      <c r="AB45" s="31"/>
      <c r="AC45" s="31"/>
      <c r="AD45" s="31"/>
      <c r="AE45" s="31"/>
      <c r="AF45" s="31"/>
      <c r="AG45" s="34"/>
    </row>
    <row r="46" spans="1:41" ht="15" customHeight="1">
      <c r="A46" s="927"/>
      <c r="B46" s="869"/>
      <c r="C46" s="870"/>
      <c r="D46" s="870"/>
      <c r="E46" s="892"/>
      <c r="F46" s="893"/>
      <c r="G46" s="893"/>
      <c r="H46" s="893"/>
      <c r="I46" s="893"/>
      <c r="J46" s="872"/>
      <c r="K46" s="872"/>
      <c r="L46" s="872"/>
      <c r="M46" s="30" t="s">
        <v>17</v>
      </c>
      <c r="N46" s="865"/>
      <c r="O46" s="894"/>
      <c r="P46" s="895"/>
      <c r="Q46" s="895"/>
      <c r="R46" s="895"/>
      <c r="S46" s="896"/>
      <c r="T46" s="857"/>
      <c r="U46" s="857"/>
      <c r="V46" s="857"/>
      <c r="W46" s="275"/>
      <c r="X46" s="32"/>
      <c r="Y46" s="31"/>
      <c r="Z46" s="31"/>
      <c r="AA46" s="31"/>
      <c r="AB46" s="31"/>
      <c r="AC46" s="31"/>
      <c r="AD46" s="31"/>
      <c r="AE46" s="31"/>
      <c r="AF46" s="31"/>
      <c r="AG46" s="34"/>
    </row>
    <row r="47" spans="1:41" ht="15" customHeight="1">
      <c r="A47" s="927"/>
      <c r="B47" s="909" t="s">
        <v>71</v>
      </c>
      <c r="C47" s="910"/>
      <c r="D47" s="910"/>
      <c r="E47" s="911"/>
      <c r="F47" s="917"/>
      <c r="G47" s="917"/>
      <c r="H47" s="917"/>
      <c r="I47" s="917"/>
      <c r="J47" s="871"/>
      <c r="K47" s="872"/>
      <c r="L47" s="872"/>
      <c r="M47" s="30" t="s">
        <v>17</v>
      </c>
      <c r="N47" s="890" t="s">
        <v>41</v>
      </c>
      <c r="O47" s="869" t="s">
        <v>32</v>
      </c>
      <c r="P47" s="870"/>
      <c r="Q47" s="870"/>
      <c r="R47" s="870"/>
      <c r="S47" s="892"/>
      <c r="T47" s="869" t="s">
        <v>42</v>
      </c>
      <c r="U47" s="870"/>
      <c r="V47" s="870"/>
      <c r="W47" s="906"/>
      <c r="X47" s="35"/>
      <c r="Y47" s="31"/>
      <c r="Z47" s="31"/>
      <c r="AA47" s="31"/>
      <c r="AB47" s="31"/>
      <c r="AC47" s="31"/>
      <c r="AD47" s="31"/>
      <c r="AE47" s="31"/>
      <c r="AF47" s="31"/>
      <c r="AG47" s="31"/>
    </row>
    <row r="48" spans="1:41" ht="15" customHeight="1">
      <c r="A48" s="927"/>
      <c r="B48" s="912"/>
      <c r="C48" s="600"/>
      <c r="D48" s="600"/>
      <c r="E48" s="913"/>
      <c r="F48" s="893"/>
      <c r="G48" s="893"/>
      <c r="H48" s="893"/>
      <c r="I48" s="893"/>
      <c r="J48" s="871"/>
      <c r="K48" s="872"/>
      <c r="L48" s="872"/>
      <c r="M48" s="30" t="s">
        <v>17</v>
      </c>
      <c r="N48" s="890"/>
      <c r="O48" s="894"/>
      <c r="P48" s="895"/>
      <c r="Q48" s="895"/>
      <c r="R48" s="895"/>
      <c r="S48" s="896"/>
      <c r="T48" s="856"/>
      <c r="U48" s="857"/>
      <c r="V48" s="857"/>
      <c r="W48" s="275"/>
      <c r="X48" s="35"/>
      <c r="AG48" s="17"/>
    </row>
    <row r="49" spans="1:41" ht="15" customHeight="1">
      <c r="A49" s="927"/>
      <c r="B49" s="912"/>
      <c r="C49" s="600"/>
      <c r="D49" s="600"/>
      <c r="E49" s="913"/>
      <c r="F49" s="893"/>
      <c r="G49" s="893"/>
      <c r="H49" s="893"/>
      <c r="I49" s="893"/>
      <c r="J49" s="871"/>
      <c r="K49" s="872"/>
      <c r="L49" s="872"/>
      <c r="M49" s="30" t="s">
        <v>17</v>
      </c>
      <c r="N49" s="890"/>
      <c r="O49" s="894"/>
      <c r="P49" s="895"/>
      <c r="Q49" s="895"/>
      <c r="R49" s="895"/>
      <c r="S49" s="896"/>
      <c r="T49" s="856"/>
      <c r="U49" s="857"/>
      <c r="V49" s="857"/>
      <c r="W49" s="275"/>
      <c r="X49" s="35"/>
      <c r="AG49" s="17"/>
    </row>
    <row r="50" spans="1:41" ht="15" customHeight="1">
      <c r="A50" s="927"/>
      <c r="B50" s="869"/>
      <c r="C50" s="870"/>
      <c r="D50" s="870"/>
      <c r="E50" s="892"/>
      <c r="F50" s="893"/>
      <c r="G50" s="893"/>
      <c r="H50" s="893"/>
      <c r="I50" s="893"/>
      <c r="J50" s="871"/>
      <c r="K50" s="872"/>
      <c r="L50" s="872"/>
      <c r="M50" s="30" t="s">
        <v>17</v>
      </c>
      <c r="N50" s="890"/>
      <c r="O50" s="894"/>
      <c r="P50" s="895"/>
      <c r="Q50" s="895"/>
      <c r="R50" s="895"/>
      <c r="S50" s="896"/>
      <c r="T50" s="856"/>
      <c r="U50" s="857"/>
      <c r="V50" s="857"/>
      <c r="W50" s="275"/>
      <c r="X50" s="35"/>
      <c r="AG50" s="17"/>
    </row>
    <row r="51" spans="1:41" ht="15" customHeight="1">
      <c r="A51" s="927"/>
      <c r="B51" s="941"/>
      <c r="C51" s="942"/>
      <c r="D51" s="942"/>
      <c r="E51" s="943"/>
      <c r="F51" s="893"/>
      <c r="G51" s="893"/>
      <c r="H51" s="893"/>
      <c r="I51" s="893"/>
      <c r="J51" s="871"/>
      <c r="K51" s="872"/>
      <c r="L51" s="872"/>
      <c r="M51" s="30" t="s">
        <v>17</v>
      </c>
      <c r="N51" s="890"/>
      <c r="O51" s="900"/>
      <c r="P51" s="901"/>
      <c r="Q51" s="901"/>
      <c r="R51" s="901"/>
      <c r="S51" s="902"/>
      <c r="T51" s="856"/>
      <c r="U51" s="857"/>
      <c r="V51" s="857"/>
      <c r="W51" s="275"/>
      <c r="X51" s="35"/>
      <c r="AD51" s="37"/>
      <c r="AE51" s="37"/>
      <c r="AF51" s="37"/>
      <c r="AG51" s="17"/>
    </row>
    <row r="52" spans="1:41" ht="15" customHeight="1">
      <c r="A52" s="927"/>
      <c r="B52" s="947"/>
      <c r="C52" s="948"/>
      <c r="D52" s="948"/>
      <c r="E52" s="949"/>
      <c r="F52" s="893"/>
      <c r="G52" s="893"/>
      <c r="H52" s="893"/>
      <c r="I52" s="893"/>
      <c r="J52" s="871"/>
      <c r="K52" s="872"/>
      <c r="L52" s="872"/>
      <c r="M52" s="30" t="s">
        <v>17</v>
      </c>
      <c r="N52" s="890"/>
      <c r="O52" s="894"/>
      <c r="P52" s="895"/>
      <c r="Q52" s="895"/>
      <c r="R52" s="895"/>
      <c r="S52" s="896"/>
      <c r="T52" s="856"/>
      <c r="U52" s="857"/>
      <c r="V52" s="857"/>
      <c r="W52" s="275"/>
      <c r="X52" s="35"/>
      <c r="AD52" s="37"/>
      <c r="AE52" s="37"/>
      <c r="AF52" s="37"/>
      <c r="AG52" s="17"/>
    </row>
    <row r="53" spans="1:41" ht="15" customHeight="1">
      <c r="A53" s="927"/>
      <c r="B53" s="947"/>
      <c r="C53" s="948"/>
      <c r="D53" s="948"/>
      <c r="E53" s="949"/>
      <c r="F53" s="893"/>
      <c r="G53" s="893"/>
      <c r="H53" s="893"/>
      <c r="I53" s="893"/>
      <c r="J53" s="871"/>
      <c r="K53" s="872"/>
      <c r="L53" s="872"/>
      <c r="M53" s="30" t="s">
        <v>17</v>
      </c>
      <c r="N53" s="890"/>
      <c r="O53" s="894"/>
      <c r="P53" s="895"/>
      <c r="Q53" s="895"/>
      <c r="R53" s="895"/>
      <c r="S53" s="896"/>
      <c r="T53" s="856"/>
      <c r="U53" s="857"/>
      <c r="V53" s="857"/>
      <c r="W53" s="275"/>
      <c r="X53" s="35"/>
      <c r="Y53" s="31"/>
      <c r="Z53" s="31"/>
      <c r="AA53" s="31"/>
      <c r="AB53" s="31"/>
      <c r="AC53" s="31"/>
      <c r="AD53" s="36"/>
      <c r="AE53" s="36"/>
      <c r="AF53" s="36"/>
      <c r="AG53" s="34"/>
    </row>
    <row r="54" spans="1:41" s="31" customFormat="1" ht="15" customHeight="1" thickBot="1">
      <c r="A54" s="937"/>
      <c r="B54" s="950"/>
      <c r="C54" s="951"/>
      <c r="D54" s="951"/>
      <c r="E54" s="952"/>
      <c r="F54" s="923"/>
      <c r="G54" s="924"/>
      <c r="H54" s="924"/>
      <c r="I54" s="925"/>
      <c r="J54" s="879"/>
      <c r="K54" s="880"/>
      <c r="L54" s="880"/>
      <c r="M54" s="241" t="s">
        <v>17</v>
      </c>
      <c r="N54" s="891"/>
      <c r="O54" s="897"/>
      <c r="P54" s="897"/>
      <c r="Q54" s="897"/>
      <c r="R54" s="897"/>
      <c r="S54" s="897"/>
      <c r="T54" s="898"/>
      <c r="U54" s="899"/>
      <c r="V54" s="899"/>
      <c r="W54" s="276"/>
      <c r="X54" s="35"/>
      <c r="AG54" s="34"/>
      <c r="AO54" s="90"/>
    </row>
  </sheetData>
  <sheetProtection selectLockedCells="1"/>
  <mergeCells count="279">
    <mergeCell ref="B32:E33"/>
    <mergeCell ref="B51:E54"/>
    <mergeCell ref="AL5:AM6"/>
    <mergeCell ref="N18:O18"/>
    <mergeCell ref="Q13:T13"/>
    <mergeCell ref="Q14:T14"/>
    <mergeCell ref="Q15:T15"/>
    <mergeCell ref="F20:I20"/>
    <mergeCell ref="F21:I21"/>
    <mergeCell ref="J17:L17"/>
    <mergeCell ref="J13:L13"/>
    <mergeCell ref="Q23:T23"/>
    <mergeCell ref="Q21:T21"/>
    <mergeCell ref="Q22:T22"/>
    <mergeCell ref="N12:O12"/>
    <mergeCell ref="N13:O13"/>
    <mergeCell ref="J19:L19"/>
    <mergeCell ref="J14:L14"/>
    <mergeCell ref="J9:L9"/>
    <mergeCell ref="J10:L10"/>
    <mergeCell ref="N15:O15"/>
    <mergeCell ref="N16:O16"/>
    <mergeCell ref="N17:O17"/>
    <mergeCell ref="J18:L18"/>
    <mergeCell ref="A9:A10"/>
    <mergeCell ref="B9:E10"/>
    <mergeCell ref="F9:I9"/>
    <mergeCell ref="F10:I10"/>
    <mergeCell ref="A20:A23"/>
    <mergeCell ref="B20:E23"/>
    <mergeCell ref="B16:E17"/>
    <mergeCell ref="F19:I19"/>
    <mergeCell ref="F17:H17"/>
    <mergeCell ref="F15:H15"/>
    <mergeCell ref="A11:A19"/>
    <mergeCell ref="F11:H11"/>
    <mergeCell ref="F12:H12"/>
    <mergeCell ref="F16:H16"/>
    <mergeCell ref="B18:E19"/>
    <mergeCell ref="J15:L15"/>
    <mergeCell ref="J16:L16"/>
    <mergeCell ref="N10:O10"/>
    <mergeCell ref="N11:O11"/>
    <mergeCell ref="B11:E15"/>
    <mergeCell ref="F14:H14"/>
    <mergeCell ref="N14:O14"/>
    <mergeCell ref="F13:H13"/>
    <mergeCell ref="N19:O19"/>
    <mergeCell ref="Q17:T17"/>
    <mergeCell ref="A28:A33"/>
    <mergeCell ref="A26:A27"/>
    <mergeCell ref="B26:E27"/>
    <mergeCell ref="T28:V28"/>
    <mergeCell ref="J30:L30"/>
    <mergeCell ref="F28:H28"/>
    <mergeCell ref="P33:S33"/>
    <mergeCell ref="T33:W33"/>
    <mergeCell ref="B28:E29"/>
    <mergeCell ref="P32:S32"/>
    <mergeCell ref="O33:O37"/>
    <mergeCell ref="J27:L27"/>
    <mergeCell ref="J28:L28"/>
    <mergeCell ref="N26:N46"/>
    <mergeCell ref="J45:L45"/>
    <mergeCell ref="F29:H29"/>
    <mergeCell ref="J29:L29"/>
    <mergeCell ref="F26:I26"/>
    <mergeCell ref="F27:I27"/>
    <mergeCell ref="J26:L26"/>
    <mergeCell ref="A34:A54"/>
    <mergeCell ref="J38:L38"/>
    <mergeCell ref="B34:E38"/>
    <mergeCell ref="B39:E42"/>
    <mergeCell ref="F54:I54"/>
    <mergeCell ref="J54:L54"/>
    <mergeCell ref="F52:I52"/>
    <mergeCell ref="F48:I48"/>
    <mergeCell ref="F49:I49"/>
    <mergeCell ref="J49:L49"/>
    <mergeCell ref="J48:L48"/>
    <mergeCell ref="B47:E50"/>
    <mergeCell ref="J52:L52"/>
    <mergeCell ref="F53:I53"/>
    <mergeCell ref="J53:L53"/>
    <mergeCell ref="F50:I50"/>
    <mergeCell ref="J50:L50"/>
    <mergeCell ref="F51:I51"/>
    <mergeCell ref="J51:L51"/>
    <mergeCell ref="J47:L47"/>
    <mergeCell ref="I2:AB2"/>
    <mergeCell ref="T26:W26"/>
    <mergeCell ref="T27:V27"/>
    <mergeCell ref="F18:I18"/>
    <mergeCell ref="O26:O32"/>
    <mergeCell ref="P26:S26"/>
    <mergeCell ref="P27:S27"/>
    <mergeCell ref="J12:L12"/>
    <mergeCell ref="J11:L11"/>
    <mergeCell ref="N9:O9"/>
    <mergeCell ref="P28:S28"/>
    <mergeCell ref="P29:S29"/>
    <mergeCell ref="F30:H30"/>
    <mergeCell ref="J31:L31"/>
    <mergeCell ref="F32:H32"/>
    <mergeCell ref="J32:L32"/>
    <mergeCell ref="F31:H31"/>
    <mergeCell ref="J21:L21"/>
    <mergeCell ref="N22:O22"/>
    <mergeCell ref="N23:O23"/>
    <mergeCell ref="N21:O21"/>
    <mergeCell ref="J22:L22"/>
    <mergeCell ref="F22:I22"/>
    <mergeCell ref="F23:I23"/>
    <mergeCell ref="J37:L37"/>
    <mergeCell ref="J46:L46"/>
    <mergeCell ref="F47:I47"/>
    <mergeCell ref="F46:I46"/>
    <mergeCell ref="J44:L44"/>
    <mergeCell ref="F41:I41"/>
    <mergeCell ref="J43:L43"/>
    <mergeCell ref="J39:L39"/>
    <mergeCell ref="F43:I43"/>
    <mergeCell ref="F44:I44"/>
    <mergeCell ref="F45:I45"/>
    <mergeCell ref="J42:L42"/>
    <mergeCell ref="F38:I38"/>
    <mergeCell ref="F39:I39"/>
    <mergeCell ref="F40:I40"/>
    <mergeCell ref="F34:I34"/>
    <mergeCell ref="J34:M34"/>
    <mergeCell ref="F35:I35"/>
    <mergeCell ref="J20:M20"/>
    <mergeCell ref="B43:E46"/>
    <mergeCell ref="T29:V29"/>
    <mergeCell ref="P30:S30"/>
    <mergeCell ref="T30:V30"/>
    <mergeCell ref="P31:S31"/>
    <mergeCell ref="T31:V31"/>
    <mergeCell ref="J40:L40"/>
    <mergeCell ref="J41:L41"/>
    <mergeCell ref="F42:I42"/>
    <mergeCell ref="J36:L36"/>
    <mergeCell ref="F37:I37"/>
    <mergeCell ref="F33:H33"/>
    <mergeCell ref="J33:L33"/>
    <mergeCell ref="F36:I36"/>
    <mergeCell ref="J35:L35"/>
    <mergeCell ref="B30:E31"/>
    <mergeCell ref="J23:L23"/>
    <mergeCell ref="N20:O20"/>
    <mergeCell ref="Q20:T20"/>
    <mergeCell ref="O43:S43"/>
    <mergeCell ref="T45:V45"/>
    <mergeCell ref="O46:S46"/>
    <mergeCell ref="T46:V46"/>
    <mergeCell ref="T43:V43"/>
    <mergeCell ref="T39:V39"/>
    <mergeCell ref="T40:V40"/>
    <mergeCell ref="T41:V41"/>
    <mergeCell ref="T42:V42"/>
    <mergeCell ref="T32:V32"/>
    <mergeCell ref="T35:V35"/>
    <mergeCell ref="P36:S36"/>
    <mergeCell ref="T36:V36"/>
    <mergeCell ref="T37:V37"/>
    <mergeCell ref="O38:S38"/>
    <mergeCell ref="T38:W38"/>
    <mergeCell ref="P37:S37"/>
    <mergeCell ref="P34:S34"/>
    <mergeCell ref="T34:V34"/>
    <mergeCell ref="N47:N54"/>
    <mergeCell ref="O47:S47"/>
    <mergeCell ref="P35:S35"/>
    <mergeCell ref="A25:W25"/>
    <mergeCell ref="U16:X16"/>
    <mergeCell ref="Q16:T16"/>
    <mergeCell ref="U21:X21"/>
    <mergeCell ref="U22:X22"/>
    <mergeCell ref="U23:X23"/>
    <mergeCell ref="O52:S52"/>
    <mergeCell ref="O53:S53"/>
    <mergeCell ref="O54:S54"/>
    <mergeCell ref="T54:V54"/>
    <mergeCell ref="O49:S49"/>
    <mergeCell ref="T49:V49"/>
    <mergeCell ref="O51:S51"/>
    <mergeCell ref="O50:S50"/>
    <mergeCell ref="T50:V50"/>
    <mergeCell ref="O44:S44"/>
    <mergeCell ref="T47:W47"/>
    <mergeCell ref="O48:S48"/>
    <mergeCell ref="T48:V48"/>
    <mergeCell ref="T44:V44"/>
    <mergeCell ref="O45:S45"/>
    <mergeCell ref="AL22:AM22"/>
    <mergeCell ref="AL23:AM23"/>
    <mergeCell ref="Q9:T9"/>
    <mergeCell ref="Q19:T19"/>
    <mergeCell ref="U19:X19"/>
    <mergeCell ref="Q10:T10"/>
    <mergeCell ref="Q11:T11"/>
    <mergeCell ref="Q12:T12"/>
    <mergeCell ref="AL13:AM13"/>
    <mergeCell ref="AL14:AM14"/>
    <mergeCell ref="AL15:AM15"/>
    <mergeCell ref="AL16:AM16"/>
    <mergeCell ref="AL17:AM17"/>
    <mergeCell ref="AL18:AM18"/>
    <mergeCell ref="AL19:AM19"/>
    <mergeCell ref="AL20:AM20"/>
    <mergeCell ref="Z9:AA9"/>
    <mergeCell ref="Z10:AA10"/>
    <mergeCell ref="Z11:AA11"/>
    <mergeCell ref="Z12:AA12"/>
    <mergeCell ref="AL9:AM9"/>
    <mergeCell ref="AL10:AM10"/>
    <mergeCell ref="AL11:AM11"/>
    <mergeCell ref="AL12:AM12"/>
    <mergeCell ref="AH15:AJ15"/>
    <mergeCell ref="AH16:AJ16"/>
    <mergeCell ref="AH17:AJ17"/>
    <mergeCell ref="AH11:AJ11"/>
    <mergeCell ref="AH12:AJ12"/>
    <mergeCell ref="AH13:AJ13"/>
    <mergeCell ref="AH14:AJ14"/>
    <mergeCell ref="AC13:AG13"/>
    <mergeCell ref="AL21:AM21"/>
    <mergeCell ref="AC14:AG14"/>
    <mergeCell ref="AC17:AG17"/>
    <mergeCell ref="AC18:AG18"/>
    <mergeCell ref="AC19:AG19"/>
    <mergeCell ref="AH9:AK9"/>
    <mergeCell ref="AC10:AG10"/>
    <mergeCell ref="AC11:AG11"/>
    <mergeCell ref="U10:X10"/>
    <mergeCell ref="U11:X11"/>
    <mergeCell ref="U12:X12"/>
    <mergeCell ref="AC12:AG12"/>
    <mergeCell ref="U9:Y9"/>
    <mergeCell ref="AC9:AG9"/>
    <mergeCell ref="U15:X15"/>
    <mergeCell ref="Z13:AA13"/>
    <mergeCell ref="Z14:AA14"/>
    <mergeCell ref="Z22:AA22"/>
    <mergeCell ref="Z23:AA23"/>
    <mergeCell ref="Z17:AA17"/>
    <mergeCell ref="Z18:AA18"/>
    <mergeCell ref="U17:X17"/>
    <mergeCell ref="U18:X18"/>
    <mergeCell ref="U20:Y20"/>
    <mergeCell ref="Z16:AA16"/>
    <mergeCell ref="Z19:AA19"/>
    <mergeCell ref="Z20:AA20"/>
    <mergeCell ref="Z21:AA21"/>
    <mergeCell ref="Z15:AA15"/>
    <mergeCell ref="T51:V51"/>
    <mergeCell ref="T52:V52"/>
    <mergeCell ref="T53:V53"/>
    <mergeCell ref="A8:AM8"/>
    <mergeCell ref="P20:P23"/>
    <mergeCell ref="P9:P19"/>
    <mergeCell ref="Q18:T18"/>
    <mergeCell ref="AB20:AB23"/>
    <mergeCell ref="AH20:AK20"/>
    <mergeCell ref="AB9:AB19"/>
    <mergeCell ref="AH18:AJ18"/>
    <mergeCell ref="AC21:AG21"/>
    <mergeCell ref="AH10:AJ10"/>
    <mergeCell ref="AC22:AG22"/>
    <mergeCell ref="AC23:AG23"/>
    <mergeCell ref="AH19:AJ19"/>
    <mergeCell ref="AC20:AG20"/>
    <mergeCell ref="AH21:AJ21"/>
    <mergeCell ref="AH22:AJ22"/>
    <mergeCell ref="AH23:AJ23"/>
    <mergeCell ref="AC15:AG15"/>
    <mergeCell ref="AC16:AG16"/>
    <mergeCell ref="U13:X13"/>
    <mergeCell ref="U14:X14"/>
  </mergeCells>
  <phoneticPr fontId="2"/>
  <conditionalFormatting sqref="J9:L19 F21:L23 Q10:X19 P31:W32 AD27:AF30 Z31:AG32 AD39:AF46 AC21:AJ23 Z34:AG37 AE51:AF54 AG48:AG54 Y48:Y54 AD48:AD54 Z48:AC50 Z52:AC54 Q21:X23 F11:H17 AC10:AJ19 F28:H33 J26:L33 T27:V30 P34:V37 F35:L54 T39:V46 O48:V54">
    <cfRule type="cellIs" dxfId="34" priority="9" stopIfTrue="1" operator="notEqual">
      <formula>""</formula>
    </cfRule>
  </conditionalFormatting>
  <conditionalFormatting sqref="AL5">
    <cfRule type="expression" dxfId="33" priority="8" stopIfTrue="1">
      <formula>$S$51&lt;&gt;""</formula>
    </cfRule>
  </conditionalFormatting>
  <conditionalFormatting sqref="W45:W46">
    <cfRule type="cellIs" dxfId="32" priority="7" stopIfTrue="1" operator="notEqual">
      <formula>""</formula>
    </cfRule>
  </conditionalFormatting>
  <conditionalFormatting sqref="W48:W53">
    <cfRule type="cellIs" dxfId="31" priority="6" stopIfTrue="1" operator="notEqual">
      <formula>""</formula>
    </cfRule>
  </conditionalFormatting>
  <conditionalFormatting sqref="W54">
    <cfRule type="cellIs" dxfId="30" priority="5" stopIfTrue="1" operator="notEqual">
      <formula>""</formula>
    </cfRule>
  </conditionalFormatting>
  <conditionalFormatting sqref="B32:E33">
    <cfRule type="cellIs" dxfId="29" priority="4" operator="notEqual">
      <formula>""</formula>
    </cfRule>
  </conditionalFormatting>
  <conditionalFormatting sqref="B51:E54">
    <cfRule type="cellIs" dxfId="28" priority="3" operator="notEqual">
      <formula>""</formula>
    </cfRule>
  </conditionalFormatting>
  <conditionalFormatting sqref="O45:S45">
    <cfRule type="cellIs" dxfId="27" priority="2" operator="notEqual">
      <formula>""</formula>
    </cfRule>
  </conditionalFormatting>
  <conditionalFormatting sqref="O46:S46">
    <cfRule type="cellIs" dxfId="26" priority="1" operator="notEqual">
      <formula>""</formula>
    </cfRule>
  </conditionalFormatting>
  <dataValidations count="6">
    <dataValidation imeMode="off" allowBlank="1" showInputMessage="1" showErrorMessage="1" sqref="J26:L33 J35:L54 J9:L19 J21:L23 U10:X19 U21:X23 AH10:AJ19 AH21:AJ23 T27:V30 T34:V37 T39:V44 T31:V32" xr:uid="{00000000-0002-0000-0600-000000000000}"/>
    <dataValidation imeMode="on" allowBlank="1" showInputMessage="1" showErrorMessage="1" sqref="Q21:T23 P52:S54 F28:H33 Z31:AC32 F35:I54 AG48:AG50 Z34:AC37 Y48:Y54 Z48:AC50 Z52:AC54 F21:I23 F11:H17 P31:S32 AC21:AG23 P34:S37 O48:O54 P48:S50 Q10:T19" xr:uid="{00000000-0002-0000-0600-000001000000}"/>
    <dataValidation type="whole" imeMode="off" allowBlank="1" showInputMessage="1" showErrorMessage="1" sqref="U45:V46 T48:T53 AD39:AF46 AD48:AD50 T45:T46" xr:uid="{00000000-0002-0000-0600-000004000000}">
      <formula1>0</formula1>
      <formula2>9999999999999990</formula2>
    </dataValidation>
    <dataValidation imeMode="on" allowBlank="1" showInputMessage="1" showErrorMessage="1" prompt="数量の単位を入力してください。" sqref="AG34:AG37 AG31:AG32 AG51:AG54 W31:W32 W45:W46 W48:W54" xr:uid="{00000000-0002-0000-0600-000007000000}"/>
    <dataValidation type="whole" imeMode="off" allowBlank="1" showInputMessage="1" showErrorMessage="1" sqref="AD51:AF54 T54:V54" xr:uid="{00000000-0002-0000-0600-000008000000}">
      <formula1>0</formula1>
      <formula2>99999999999999900</formula2>
    </dataValidation>
    <dataValidation type="list" allowBlank="1" showInputMessage="1" showErrorMessage="1" sqref="AK7:AL7 AL5:AM6" xr:uid="{00000000-0002-0000-0600-000009000000}">
      <formula1>"　,◯"</formula1>
    </dataValidation>
  </dataValidations>
  <pageMargins left="0.78740157480314965" right="0.39370078740157483" top="0.78740157480314965" bottom="0.59055118110236227" header="0.51181102362204722" footer="0.51181102362204722"/>
  <pageSetup paperSize="9"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記載要領</vt:lpstr>
      <vt:lpstr>提出書類等一覧</vt:lpstr>
      <vt:lpstr>第１号様式</vt:lpstr>
      <vt:lpstr>別紙１</vt:lpstr>
      <vt:lpstr>別紙２</vt:lpstr>
      <vt:lpstr>別紙３</vt:lpstr>
      <vt:lpstr>別紙4</vt:lpstr>
      <vt:lpstr>別紙５</vt:lpstr>
      <vt:lpstr>別紙６</vt:lpstr>
      <vt:lpstr>別紙７</vt:lpstr>
      <vt:lpstr>別紙８</vt:lpstr>
      <vt:lpstr>別紙９</vt:lpstr>
      <vt:lpstr>様式２</vt:lpstr>
      <vt:lpstr>様式３</vt:lpstr>
      <vt:lpstr>記載要領!Print_Area</vt:lpstr>
      <vt:lpstr>第１号様式!Print_Area</vt:lpstr>
      <vt:lpstr>提出書類等一覧!Print_Area</vt:lpstr>
      <vt:lpstr>別紙１!Print_Area</vt:lpstr>
      <vt:lpstr>別紙２!Print_Area</vt:lpstr>
      <vt:lpstr>別紙３!Print_Area</vt:lpstr>
      <vt:lpstr>別紙4!Print_Area</vt:lpstr>
      <vt:lpstr>別紙５!Print_Area</vt:lpstr>
      <vt:lpstr>別紙６!Print_Area</vt:lpstr>
      <vt:lpstr>別紙７!Print_Area</vt:lpstr>
      <vt:lpstr>別紙８!Print_Area</vt:lpstr>
      <vt:lpstr>別紙９!Print_Area</vt:lpstr>
      <vt:lpstr>様式２!Print_Area</vt:lpstr>
      <vt:lpstr>様式３!Print_Area</vt:lpstr>
      <vt:lpstr>別紙4!Print_Titles</vt:lpstr>
      <vt:lpstr>代理人</vt:lpstr>
      <vt:lpstr>代理人の有無</vt:lpstr>
      <vt:lpstr>代理人を置かない</vt:lpstr>
      <vt:lpstr>代理人を置く</vt:lpstr>
      <vt:lpstr>置かない</vt:lpstr>
      <vt:lpstr>置く</vt:lpstr>
      <vt:lpstr>第１号様式!中分類コード</vt:lpstr>
      <vt:lpstr>第１号様式!中分類コード表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由美</dc:creator>
  <cp:lastModifiedBy>畠澤　直也</cp:lastModifiedBy>
  <cp:lastPrinted>2023-01-24T06:58:06Z</cp:lastPrinted>
  <dcterms:created xsi:type="dcterms:W3CDTF">2022-04-06T01:34:19Z</dcterms:created>
  <dcterms:modified xsi:type="dcterms:W3CDTF">2023-02-01T07:19:07Z</dcterms:modified>
</cp:coreProperties>
</file>