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onuki\Desktop\まん延防止２期目\ＨＰ掲載用\"/>
    </mc:Choice>
  </mc:AlternateContent>
  <xr:revisionPtr revIDLastSave="0" documentId="13_ncr:1_{2C657D7C-62AF-420A-A1C3-4DA46AF1AC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計算①" sheetId="3" r:id="rId1"/>
    <sheet name="Sheet1" sheetId="1" r:id="rId2"/>
  </sheets>
  <definedNames>
    <definedName name="_xlnm.Print_Area" localSheetId="0">計算①!$A$1:$S$44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2" i="3" l="1"/>
  <c r="J42" i="3"/>
  <c r="N42" i="3" s="1"/>
  <c r="Q42" i="3" s="1"/>
  <c r="L41" i="3"/>
  <c r="J41" i="3"/>
  <c r="N41" i="3" s="1"/>
  <c r="Q41" i="3" s="1"/>
  <c r="J35" i="3"/>
  <c r="Q35" i="3" s="1"/>
  <c r="J34" i="3"/>
  <c r="Q34" i="3" s="1"/>
  <c r="J21" i="3"/>
  <c r="N21" i="3" s="1"/>
  <c r="Q21" i="3" s="1"/>
  <c r="J20" i="3"/>
  <c r="N20" i="3" s="1"/>
  <c r="Q20" i="3" s="1"/>
  <c r="J14" i="3"/>
  <c r="Q14" i="3" s="1"/>
  <c r="J13" i="3"/>
  <c r="Q1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8" authorId="0" shapeId="0" xr:uid="{61BDF05C-4608-4009-A8A1-28C54064148A}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9" authorId="0" shapeId="0" xr:uid="{45AAA974-125C-441A-B306-5D5917728A44}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sharedStrings.xml><?xml version="1.0" encoding="utf-8"?>
<sst xmlns="http://schemas.openxmlformats.org/spreadsheetml/2006/main" count="141" uniqueCount="47">
  <si>
    <t>【計算シート①】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3"/>
  </si>
  <si>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3"/>
  </si>
  <si>
    <r>
      <t>※記入する売上高は</t>
    </r>
    <r>
      <rPr>
        <b/>
        <u/>
        <sz val="19"/>
        <color rgb="FFFF0000"/>
        <rFont val="Meiryo UI"/>
        <family val="3"/>
        <charset val="128"/>
      </rPr>
      <t>消費税及び地方消費税を除いた金額</t>
    </r>
    <r>
      <rPr>
        <b/>
        <sz val="19"/>
        <color rgb="FFFF0000"/>
        <rFont val="Meiryo UI"/>
        <family val="3"/>
        <charset val="128"/>
      </rPr>
      <t>としてください。</t>
    </r>
    <rPh sb="1" eb="3">
      <t>キニュウ</t>
    </rPh>
    <rPh sb="5" eb="7">
      <t>ウリアゲ</t>
    </rPh>
    <rPh sb="7" eb="8">
      <t>ダカ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ノゾ</t>
    </rPh>
    <rPh sb="23" eb="25">
      <t>キンガク</t>
    </rPh>
    <phoneticPr fontId="3"/>
  </si>
  <si>
    <r>
      <t>計算シート①【5時～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3"/>
  </si>
  <si>
    <t>*複数施設を経営している、飲食部門以外の売上がある場合は、施設ごとの
「飲食店部門の売上高がわかる売上台帳等の帳簿の写し」 を追加で提出してください。</t>
    <phoneticPr fontId="3"/>
  </si>
  <si>
    <t>■要請協力日数</t>
    <rPh sb="3" eb="5">
      <t>キョウリョク</t>
    </rPh>
    <rPh sb="5" eb="7">
      <t>ニッスウ</t>
    </rPh>
    <phoneticPr fontId="3"/>
  </si>
  <si>
    <t>（固定）</t>
    <rPh sb="1" eb="3">
      <t>コテイ</t>
    </rPh>
    <phoneticPr fontId="3"/>
  </si>
  <si>
    <t>要請協力期間</t>
    <rPh sb="0" eb="2">
      <t>ヨウセイ</t>
    </rPh>
    <rPh sb="2" eb="4">
      <t>キョウリョク</t>
    </rPh>
    <rPh sb="4" eb="6">
      <t>キカン</t>
    </rPh>
    <phoneticPr fontId="3"/>
  </si>
  <si>
    <t>日</t>
    <rPh sb="0" eb="1">
      <t>ニチ</t>
    </rPh>
    <phoneticPr fontId="3"/>
  </si>
  <si>
    <t>■売上高方式</t>
    <rPh sb="1" eb="4">
      <t>ウリアゲダカ</t>
    </rPh>
    <rPh sb="4" eb="6">
      <t>ホウシキガンネン</t>
    </rPh>
    <phoneticPr fontId="3"/>
  </si>
  <si>
    <t>1日当たりの
協力金額</t>
    <phoneticPr fontId="3"/>
  </si>
  <si>
    <t>1施設当たりの協力金支給額</t>
    <rPh sb="1" eb="3">
      <t>シセツ</t>
    </rPh>
    <rPh sb="3" eb="4">
      <t>ア</t>
    </rPh>
    <rPh sb="10" eb="12">
      <t>シキュウ</t>
    </rPh>
    <rPh sb="12" eb="13">
      <t>ガク</t>
    </rPh>
    <phoneticPr fontId="3"/>
  </si>
  <si>
    <t>1施設当たりの協力金支給額計算フローチャート対応部分</t>
    <rPh sb="22" eb="24">
      <t>タイオウ</t>
    </rPh>
    <rPh sb="24" eb="26">
      <t>ブブン</t>
    </rPh>
    <phoneticPr fontId="3"/>
  </si>
  <si>
    <t>支給額計算に使用する提出書類*</t>
    <rPh sb="0" eb="3">
      <t>シキュウガク</t>
    </rPh>
    <rPh sb="3" eb="5">
      <t>ケイサン</t>
    </rPh>
    <rPh sb="6" eb="8">
      <t>シヨウ</t>
    </rPh>
    <rPh sb="10" eb="12">
      <t>テイシュツ</t>
    </rPh>
    <rPh sb="12" eb="14">
      <t>ショルイ</t>
    </rPh>
    <phoneticPr fontId="3"/>
  </si>
  <si>
    <t>↓黄色のセルを入力してください。</t>
    <phoneticPr fontId="3"/>
  </si>
  <si>
    <t>（自動）</t>
    <rPh sb="1" eb="3">
      <t>ジドウ</t>
    </rPh>
    <phoneticPr fontId="3"/>
  </si>
  <si>
    <t>売上高</t>
    <rPh sb="0" eb="2">
      <t>ウリアゲ</t>
    </rPh>
    <rPh sb="2" eb="3">
      <t>ダカ</t>
    </rPh>
    <phoneticPr fontId="3"/>
  </si>
  <si>
    <t>A</t>
    <phoneticPr fontId="3"/>
  </si>
  <si>
    <t>円</t>
    <rPh sb="0" eb="1">
      <t>エン</t>
    </rPh>
    <phoneticPr fontId="3"/>
  </si>
  <si>
    <t>ア</t>
    <phoneticPr fontId="3"/>
  </si>
  <si>
    <t>ウ．</t>
    <phoneticPr fontId="3"/>
  </si>
  <si>
    <t>・ 法人：①令和元年度の法人税の確定申告書別表一の控え
　　　　　 ②法人事業概況説明書（月別売上高）の控え
・ 個人事業主：①令和元年度の所得税の確定申告書第一表（AまたはB）の控え
                      ②青色申告決算書（月別売上高）の控え</t>
    <phoneticPr fontId="3"/>
  </si>
  <si>
    <t>B</t>
    <phoneticPr fontId="3"/>
  </si>
  <si>
    <t>イ</t>
    <phoneticPr fontId="3"/>
  </si>
  <si>
    <t>エ．</t>
    <phoneticPr fontId="3"/>
  </si>
  <si>
    <t>・ 法人：①令和2年度の法人税の確定申告書別表一の控え
　　　　　 ②法人事業概況説明書（月別売上高）の控え
・ 個人事業主：①令和2年度の所得税の確定申告書第一表（AまたはB）の控え
                       ②青色申告決算書（月別売上高）の控え</t>
    <phoneticPr fontId="3"/>
  </si>
  <si>
    <t>■売上高減少方式</t>
    <rPh sb="4" eb="6">
      <t>ゲンショウ</t>
    </rPh>
    <phoneticPr fontId="3"/>
  </si>
  <si>
    <t>減少額</t>
    <rPh sb="0" eb="2">
      <t>ゲンショウ</t>
    </rPh>
    <rPh sb="2" eb="3">
      <t>ガク</t>
    </rPh>
    <phoneticPr fontId="3"/>
  </si>
  <si>
    <t>上限額※</t>
    <rPh sb="0" eb="3">
      <t>ジョウゲンガク</t>
    </rPh>
    <phoneticPr fontId="3"/>
  </si>
  <si>
    <t>1日当たりの
協力金額</t>
    <rPh sb="1" eb="2">
      <t>ヒ</t>
    </rPh>
    <rPh sb="2" eb="3">
      <t>ア</t>
    </rPh>
    <rPh sb="7" eb="10">
      <t>キョウリョクキン</t>
    </rPh>
    <rPh sb="10" eb="11">
      <t>ガク</t>
    </rPh>
    <phoneticPr fontId="3"/>
  </si>
  <si>
    <t>1施設当たりの協力金支給額</t>
  </si>
  <si>
    <t>C</t>
    <phoneticPr fontId="3"/>
  </si>
  <si>
    <t>CとEの
比較</t>
    <rPh sb="5" eb="7">
      <t>ヒカク</t>
    </rPh>
    <phoneticPr fontId="3"/>
  </si>
  <si>
    <t>ウ</t>
    <phoneticPr fontId="3"/>
  </si>
  <si>
    <t>オ．</t>
    <phoneticPr fontId="3"/>
  </si>
  <si>
    <t>・法人：①令和元年度又は令和2年度の法人税の確定申告書別表一の控え
　　　　　②法人事業概況説明書（月別売上高）の控え
　　　　　③今年の4月・5月の飲食店部門の売上高がわかる売上台帳等の帳簿の写し
・ 個人事業主：①令和元年度又は令和2年度の所得税の確定申告書第一表
　　　　　　　　　　（AまたはB）の控え
                       ②青色申告決算書（月別売上高）の控え
　　　　　　　　　  ③今年の4月・5月の飲食店部門の売上高がわかる売上台帳等の
                          帳簿の写し</t>
    <rPh sb="10" eb="11">
      <t>マタ</t>
    </rPh>
    <rPh sb="12" eb="14">
      <t>レイワ</t>
    </rPh>
    <rPh sb="15" eb="16">
      <t>ネン</t>
    </rPh>
    <rPh sb="16" eb="17">
      <t>ド</t>
    </rPh>
    <phoneticPr fontId="3"/>
  </si>
  <si>
    <t>D</t>
    <phoneticPr fontId="3"/>
  </si>
  <si>
    <t>DとEの
比較</t>
    <rPh sb="5" eb="7">
      <t>ヒカク</t>
    </rPh>
    <phoneticPr fontId="3"/>
  </si>
  <si>
    <t>エ</t>
    <phoneticPr fontId="3"/>
  </si>
  <si>
    <t>カ．</t>
    <phoneticPr fontId="3"/>
  </si>
  <si>
    <t>E</t>
    <phoneticPr fontId="3"/>
  </si>
  <si>
    <t>※上限額：20万円</t>
    <rPh sb="1" eb="4">
      <t>ジョウゲンガク</t>
    </rPh>
    <rPh sb="7" eb="8">
      <t>マン</t>
    </rPh>
    <rPh sb="8" eb="9">
      <t>エン</t>
    </rPh>
    <phoneticPr fontId="3"/>
  </si>
  <si>
    <r>
      <t>計算シート①【5時～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3"/>
  </si>
  <si>
    <t>※上限額：20万円もしくは１日当たりの売上高×0.3のいずれか低い額</t>
    <rPh sb="1" eb="4">
      <t>ジョウゲンガク</t>
    </rPh>
    <rPh sb="7" eb="8">
      <t>マン</t>
    </rPh>
    <rPh sb="8" eb="9">
      <t>エン</t>
    </rPh>
    <rPh sb="13" eb="15">
      <t>イチニチ</t>
    </rPh>
    <rPh sb="15" eb="16">
      <t>ア</t>
    </rPh>
    <rPh sb="19" eb="22">
      <t>ウリアゲダカ</t>
    </rPh>
    <rPh sb="31" eb="32">
      <t>ヒク</t>
    </rPh>
    <rPh sb="33" eb="34">
      <t>ガク</t>
    </rPh>
    <phoneticPr fontId="3"/>
  </si>
  <si>
    <t>R２年2月1日-3月31日
の売上高</t>
    <phoneticPr fontId="3"/>
  </si>
  <si>
    <t>R３年2月1日-3月31日
の売上高</t>
    <phoneticPr fontId="3"/>
  </si>
  <si>
    <t>R4年2月1日-3月31日
の売上高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</si>
</sst>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2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b/>
      <sz val="28"/>
      <color theme="0"/>
      <name val="Meiryo UI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28"/>
      <name val="Meiryo UI"/>
      <family val="3"/>
      <charset val="128"/>
    </font>
    <font>
      <b/>
      <sz val="19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u/>
      <sz val="19"/>
      <color rgb="FFFF0000"/>
      <name val="Meiryo UI"/>
      <family val="3"/>
      <charset val="128"/>
    </font>
    <font>
      <b/>
      <sz val="24"/>
      <color theme="0"/>
      <name val="Meiryo UI"/>
      <family val="3"/>
      <charset val="128"/>
    </font>
    <font>
      <b/>
      <u/>
      <sz val="24"/>
      <color theme="0"/>
      <name val="Meiryo UI"/>
      <family val="3"/>
      <charset val="128"/>
    </font>
    <font>
      <b/>
      <sz val="16"/>
      <name val="Meiryo UI"/>
      <family val="3"/>
      <charset val="128"/>
    </font>
    <font>
      <b/>
      <sz val="20"/>
      <name val="Meiryo UI"/>
      <family val="3"/>
      <charset val="128"/>
    </font>
    <font>
      <sz val="12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b/>
      <sz val="8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4"/>
      <color indexed="8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38" fontId="4" fillId="0" borderId="0" xfId="1" applyFont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76" fontId="24" fillId="4" borderId="6" xfId="0" applyNumberFormat="1" applyFont="1" applyFill="1" applyBorder="1" applyAlignment="1" applyProtection="1">
      <alignment horizontal="right" vertical="center"/>
      <protection locked="0"/>
    </xf>
    <xf numFmtId="177" fontId="18" fillId="0" borderId="0" xfId="0" applyNumberFormat="1" applyFont="1" applyAlignment="1">
      <alignment horizontal="left" vertical="center"/>
    </xf>
    <xf numFmtId="177" fontId="24" fillId="3" borderId="7" xfId="0" applyNumberFormat="1" applyFont="1" applyFill="1" applyBorder="1" applyAlignment="1">
      <alignment horizontal="right" vertical="center"/>
    </xf>
    <xf numFmtId="176" fontId="18" fillId="3" borderId="7" xfId="0" applyNumberFormat="1" applyFont="1" applyFill="1" applyBorder="1" applyAlignment="1">
      <alignment horizontal="right" vertical="center" shrinkToFit="1"/>
    </xf>
    <xf numFmtId="0" fontId="18" fillId="0" borderId="8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3" fillId="0" borderId="11" xfId="0" applyFont="1" applyBorder="1" applyAlignment="1">
      <alignment vertical="center"/>
    </xf>
    <xf numFmtId="176" fontId="24" fillId="4" borderId="12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177" fontId="24" fillId="3" borderId="7" xfId="0" applyNumberFormat="1" applyFont="1" applyFill="1" applyBorder="1" applyAlignment="1">
      <alignment horizontal="right" vertical="center" wrapText="1"/>
    </xf>
    <xf numFmtId="0" fontId="23" fillId="0" borderId="14" xfId="0" applyFont="1" applyBorder="1" applyAlignment="1">
      <alignment vertical="center"/>
    </xf>
    <xf numFmtId="176" fontId="24" fillId="4" borderId="6" xfId="0" applyNumberFormat="1" applyFont="1" applyFill="1" applyBorder="1" applyAlignment="1" applyProtection="1">
      <alignment vertical="center"/>
      <protection locked="0"/>
    </xf>
    <xf numFmtId="177" fontId="24" fillId="3" borderId="15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6" fontId="24" fillId="4" borderId="17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13" fillId="0" borderId="4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3" fillId="0" borderId="10" xfId="0" applyFont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294409</xdr:colOff>
      <xdr:row>38</xdr:row>
      <xdr:rowOff>0</xdr:rowOff>
    </xdr:from>
    <xdr:to>
      <xdr:col>14</xdr:col>
      <xdr:colOff>484909</xdr:colOff>
      <xdr:row>42</xdr:row>
      <xdr:rowOff>59171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9E879FB-18D3-4EC4-BC1B-B7AC164E46E5}"/>
            </a:ext>
          </a:extLst>
        </xdr:cNvPr>
        <xdr:cNvSpPr/>
      </xdr:nvSpPr>
      <xdr:spPr>
        <a:xfrm>
          <a:off x="6666634" y="19059525"/>
          <a:ext cx="8610600" cy="28309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32</xdr:row>
      <xdr:rowOff>322720</xdr:rowOff>
    </xdr:from>
    <xdr:to>
      <xdr:col>8</xdr:col>
      <xdr:colOff>1239694</xdr:colOff>
      <xdr:row>33</xdr:row>
      <xdr:rowOff>1125682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43B90966-FE6D-4BA0-A9F5-8B62DA2A1D61}"/>
            </a:ext>
          </a:extLst>
        </xdr:cNvPr>
        <xdr:cNvSpPr/>
      </xdr:nvSpPr>
      <xdr:spPr>
        <a:xfrm>
          <a:off x="6389544" y="16019920"/>
          <a:ext cx="2193925" cy="123158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33</xdr:row>
      <xdr:rowOff>254000</xdr:rowOff>
    </xdr:from>
    <xdr:to>
      <xdr:col>14</xdr:col>
      <xdr:colOff>329046</xdr:colOff>
      <xdr:row>33</xdr:row>
      <xdr:rowOff>941293</xdr:rowOff>
    </xdr:to>
    <xdr:sp macro="" textlink="">
      <xdr:nvSpPr>
        <xdr:cNvPr id="4" name="右矢印 13">
          <a:extLst>
            <a:ext uri="{FF2B5EF4-FFF2-40B4-BE49-F238E27FC236}">
              <a16:creationId xmlns:a16="http://schemas.microsoft.com/office/drawing/2014/main" id="{BA1D13BC-A18C-48B2-B005-ADE77FFD65EA}"/>
            </a:ext>
          </a:extLst>
        </xdr:cNvPr>
        <xdr:cNvSpPr/>
      </xdr:nvSpPr>
      <xdr:spPr>
        <a:xfrm>
          <a:off x="11386942" y="16379825"/>
          <a:ext cx="3734429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34</xdr:row>
      <xdr:rowOff>271930</xdr:rowOff>
    </xdr:from>
    <xdr:to>
      <xdr:col>14</xdr:col>
      <xdr:colOff>311728</xdr:colOff>
      <xdr:row>34</xdr:row>
      <xdr:rowOff>959223</xdr:rowOff>
    </xdr:to>
    <xdr:sp macro="" textlink="">
      <xdr:nvSpPr>
        <xdr:cNvPr id="5" name="右矢印 30">
          <a:extLst>
            <a:ext uri="{FF2B5EF4-FFF2-40B4-BE49-F238E27FC236}">
              <a16:creationId xmlns:a16="http://schemas.microsoft.com/office/drawing/2014/main" id="{1C18056A-6D25-4E22-ABDD-FE325E7CC7B2}"/>
            </a:ext>
          </a:extLst>
        </xdr:cNvPr>
        <xdr:cNvSpPr/>
      </xdr:nvSpPr>
      <xdr:spPr>
        <a:xfrm>
          <a:off x="11359030" y="17540755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33</xdr:row>
      <xdr:rowOff>1133210</xdr:rowOff>
    </xdr:from>
    <xdr:to>
      <xdr:col>8</xdr:col>
      <xdr:colOff>1253549</xdr:colOff>
      <xdr:row>35</xdr:row>
      <xdr:rowOff>83127</xdr:rowOff>
    </xdr:to>
    <xdr:sp macro="" textlink="">
      <xdr:nvSpPr>
        <xdr:cNvPr id="6" name="右矢印 33">
          <a:extLst>
            <a:ext uri="{FF2B5EF4-FFF2-40B4-BE49-F238E27FC236}">
              <a16:creationId xmlns:a16="http://schemas.microsoft.com/office/drawing/2014/main" id="{209F10F4-70E6-4C76-98CC-5CDD2DF5057D}"/>
            </a:ext>
          </a:extLst>
        </xdr:cNvPr>
        <xdr:cNvSpPr/>
      </xdr:nvSpPr>
      <xdr:spPr>
        <a:xfrm>
          <a:off x="6403399" y="17259035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40</xdr:row>
      <xdr:rowOff>540929</xdr:rowOff>
    </xdr:from>
    <xdr:to>
      <xdr:col>7</xdr:col>
      <xdr:colOff>588818</xdr:colOff>
      <xdr:row>41</xdr:row>
      <xdr:rowOff>571501</xdr:rowOff>
    </xdr:to>
    <xdr:sp macro="" textlink="">
      <xdr:nvSpPr>
        <xdr:cNvPr id="7" name="右矢印 34">
          <a:extLst>
            <a:ext uri="{FF2B5EF4-FFF2-40B4-BE49-F238E27FC236}">
              <a16:creationId xmlns:a16="http://schemas.microsoft.com/office/drawing/2014/main" id="{5F56D275-EB1C-4BFF-82A1-2E0AF3B2ED02}"/>
            </a:ext>
          </a:extLst>
        </xdr:cNvPr>
        <xdr:cNvSpPr/>
      </xdr:nvSpPr>
      <xdr:spPr>
        <a:xfrm>
          <a:off x="5582518" y="20543429"/>
          <a:ext cx="1378525" cy="94497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38</xdr:row>
      <xdr:rowOff>0</xdr:rowOff>
    </xdr:from>
    <xdr:to>
      <xdr:col>14</xdr:col>
      <xdr:colOff>484909</xdr:colOff>
      <xdr:row>42</xdr:row>
      <xdr:rowOff>59171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57E42A9-92D0-4CF1-8AB8-CD06368E36A4}"/>
            </a:ext>
          </a:extLst>
        </xdr:cNvPr>
        <xdr:cNvSpPr/>
      </xdr:nvSpPr>
      <xdr:spPr>
        <a:xfrm>
          <a:off x="6666634" y="19059525"/>
          <a:ext cx="8610600" cy="28309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32</xdr:row>
      <xdr:rowOff>322720</xdr:rowOff>
    </xdr:from>
    <xdr:to>
      <xdr:col>8</xdr:col>
      <xdr:colOff>1239694</xdr:colOff>
      <xdr:row>33</xdr:row>
      <xdr:rowOff>1125682</xdr:rowOff>
    </xdr:to>
    <xdr:sp macro="" textlink="">
      <xdr:nvSpPr>
        <xdr:cNvPr id="9" name="右矢印 10">
          <a:extLst>
            <a:ext uri="{FF2B5EF4-FFF2-40B4-BE49-F238E27FC236}">
              <a16:creationId xmlns:a16="http://schemas.microsoft.com/office/drawing/2014/main" id="{395B859C-8851-47B3-9AA3-6B4E21E46602}"/>
            </a:ext>
          </a:extLst>
        </xdr:cNvPr>
        <xdr:cNvSpPr/>
      </xdr:nvSpPr>
      <xdr:spPr>
        <a:xfrm>
          <a:off x="6389544" y="16019920"/>
          <a:ext cx="2193925" cy="123158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33</xdr:row>
      <xdr:rowOff>254000</xdr:rowOff>
    </xdr:from>
    <xdr:to>
      <xdr:col>14</xdr:col>
      <xdr:colOff>329046</xdr:colOff>
      <xdr:row>33</xdr:row>
      <xdr:rowOff>941293</xdr:rowOff>
    </xdr:to>
    <xdr:sp macro="" textlink="">
      <xdr:nvSpPr>
        <xdr:cNvPr id="10" name="右矢印 11">
          <a:extLst>
            <a:ext uri="{FF2B5EF4-FFF2-40B4-BE49-F238E27FC236}">
              <a16:creationId xmlns:a16="http://schemas.microsoft.com/office/drawing/2014/main" id="{7088857D-5FC1-40DB-A1E6-9C7EA9BBAF9E}"/>
            </a:ext>
          </a:extLst>
        </xdr:cNvPr>
        <xdr:cNvSpPr/>
      </xdr:nvSpPr>
      <xdr:spPr>
        <a:xfrm>
          <a:off x="11386942" y="16379825"/>
          <a:ext cx="3734429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34</xdr:row>
      <xdr:rowOff>271930</xdr:rowOff>
    </xdr:from>
    <xdr:to>
      <xdr:col>14</xdr:col>
      <xdr:colOff>311728</xdr:colOff>
      <xdr:row>34</xdr:row>
      <xdr:rowOff>959223</xdr:rowOff>
    </xdr:to>
    <xdr:sp macro="" textlink="">
      <xdr:nvSpPr>
        <xdr:cNvPr id="11" name="右矢印 17">
          <a:extLst>
            <a:ext uri="{FF2B5EF4-FFF2-40B4-BE49-F238E27FC236}">
              <a16:creationId xmlns:a16="http://schemas.microsoft.com/office/drawing/2014/main" id="{D817402D-B16E-418D-8910-88A9250ADD0B}"/>
            </a:ext>
          </a:extLst>
        </xdr:cNvPr>
        <xdr:cNvSpPr/>
      </xdr:nvSpPr>
      <xdr:spPr>
        <a:xfrm>
          <a:off x="11359030" y="17540755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33</xdr:row>
      <xdr:rowOff>1133210</xdr:rowOff>
    </xdr:from>
    <xdr:to>
      <xdr:col>8</xdr:col>
      <xdr:colOff>1253549</xdr:colOff>
      <xdr:row>35</xdr:row>
      <xdr:rowOff>83127</xdr:rowOff>
    </xdr:to>
    <xdr:sp macro="" textlink="">
      <xdr:nvSpPr>
        <xdr:cNvPr id="12" name="右矢印 18">
          <a:extLst>
            <a:ext uri="{FF2B5EF4-FFF2-40B4-BE49-F238E27FC236}">
              <a16:creationId xmlns:a16="http://schemas.microsoft.com/office/drawing/2014/main" id="{0EA248E3-7683-4A0C-A87D-3D9388B908E5}"/>
            </a:ext>
          </a:extLst>
        </xdr:cNvPr>
        <xdr:cNvSpPr/>
      </xdr:nvSpPr>
      <xdr:spPr>
        <a:xfrm>
          <a:off x="6403399" y="17259035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40</xdr:row>
      <xdr:rowOff>540929</xdr:rowOff>
    </xdr:from>
    <xdr:to>
      <xdr:col>7</xdr:col>
      <xdr:colOff>588818</xdr:colOff>
      <xdr:row>41</xdr:row>
      <xdr:rowOff>571501</xdr:rowOff>
    </xdr:to>
    <xdr:sp macro="" textlink="">
      <xdr:nvSpPr>
        <xdr:cNvPr id="13" name="右矢印 19">
          <a:extLst>
            <a:ext uri="{FF2B5EF4-FFF2-40B4-BE49-F238E27FC236}">
              <a16:creationId xmlns:a16="http://schemas.microsoft.com/office/drawing/2014/main" id="{02ADFC42-F3D2-442C-AB1E-F935347BC092}"/>
            </a:ext>
          </a:extLst>
        </xdr:cNvPr>
        <xdr:cNvSpPr/>
      </xdr:nvSpPr>
      <xdr:spPr>
        <a:xfrm>
          <a:off x="5582518" y="20543429"/>
          <a:ext cx="1378525" cy="94497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17</xdr:row>
      <xdr:rowOff>0</xdr:rowOff>
    </xdr:from>
    <xdr:to>
      <xdr:col>14</xdr:col>
      <xdr:colOff>484909</xdr:colOff>
      <xdr:row>21</xdr:row>
      <xdr:rowOff>59171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8CB364F5-753B-4961-B753-AC75F527D2E4}"/>
            </a:ext>
          </a:extLst>
        </xdr:cNvPr>
        <xdr:cNvSpPr/>
      </xdr:nvSpPr>
      <xdr:spPr>
        <a:xfrm>
          <a:off x="6666634" y="8153400"/>
          <a:ext cx="8610600" cy="28309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11</xdr:row>
      <xdr:rowOff>322720</xdr:rowOff>
    </xdr:from>
    <xdr:to>
      <xdr:col>8</xdr:col>
      <xdr:colOff>1239694</xdr:colOff>
      <xdr:row>12</xdr:row>
      <xdr:rowOff>1125682</xdr:rowOff>
    </xdr:to>
    <xdr:sp macro="" textlink="">
      <xdr:nvSpPr>
        <xdr:cNvPr id="15" name="右矢印 40">
          <a:extLst>
            <a:ext uri="{FF2B5EF4-FFF2-40B4-BE49-F238E27FC236}">
              <a16:creationId xmlns:a16="http://schemas.microsoft.com/office/drawing/2014/main" id="{E1E9213D-17B2-4894-93BF-66C54FA1D465}"/>
            </a:ext>
          </a:extLst>
        </xdr:cNvPr>
        <xdr:cNvSpPr/>
      </xdr:nvSpPr>
      <xdr:spPr>
        <a:xfrm>
          <a:off x="6389544" y="5113795"/>
          <a:ext cx="2193925" cy="123158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12</xdr:row>
      <xdr:rowOff>254000</xdr:rowOff>
    </xdr:from>
    <xdr:to>
      <xdr:col>14</xdr:col>
      <xdr:colOff>329046</xdr:colOff>
      <xdr:row>12</xdr:row>
      <xdr:rowOff>941293</xdr:rowOff>
    </xdr:to>
    <xdr:sp macro="" textlink="">
      <xdr:nvSpPr>
        <xdr:cNvPr id="16" name="右矢印 41">
          <a:extLst>
            <a:ext uri="{FF2B5EF4-FFF2-40B4-BE49-F238E27FC236}">
              <a16:creationId xmlns:a16="http://schemas.microsoft.com/office/drawing/2014/main" id="{A2E39CBB-6F86-4912-984A-E609F26CB1AE}"/>
            </a:ext>
          </a:extLst>
        </xdr:cNvPr>
        <xdr:cNvSpPr/>
      </xdr:nvSpPr>
      <xdr:spPr>
        <a:xfrm>
          <a:off x="11386942" y="5473700"/>
          <a:ext cx="3734429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13</xdr:row>
      <xdr:rowOff>271930</xdr:rowOff>
    </xdr:from>
    <xdr:to>
      <xdr:col>14</xdr:col>
      <xdr:colOff>311728</xdr:colOff>
      <xdr:row>13</xdr:row>
      <xdr:rowOff>959223</xdr:rowOff>
    </xdr:to>
    <xdr:sp macro="" textlink="">
      <xdr:nvSpPr>
        <xdr:cNvPr id="17" name="右矢印 44">
          <a:extLst>
            <a:ext uri="{FF2B5EF4-FFF2-40B4-BE49-F238E27FC236}">
              <a16:creationId xmlns:a16="http://schemas.microsoft.com/office/drawing/2014/main" id="{B0E41EB6-B83A-4C12-96A6-693DF9EE5995}"/>
            </a:ext>
          </a:extLst>
        </xdr:cNvPr>
        <xdr:cNvSpPr/>
      </xdr:nvSpPr>
      <xdr:spPr>
        <a:xfrm>
          <a:off x="11359030" y="663463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12</xdr:row>
      <xdr:rowOff>1133210</xdr:rowOff>
    </xdr:from>
    <xdr:to>
      <xdr:col>8</xdr:col>
      <xdr:colOff>1253549</xdr:colOff>
      <xdr:row>14</xdr:row>
      <xdr:rowOff>83127</xdr:rowOff>
    </xdr:to>
    <xdr:sp macro="" textlink="">
      <xdr:nvSpPr>
        <xdr:cNvPr id="18" name="右矢印 45">
          <a:extLst>
            <a:ext uri="{FF2B5EF4-FFF2-40B4-BE49-F238E27FC236}">
              <a16:creationId xmlns:a16="http://schemas.microsoft.com/office/drawing/2014/main" id="{88AE0F39-5882-43B5-8E5E-E9E4E339B226}"/>
            </a:ext>
          </a:extLst>
        </xdr:cNvPr>
        <xdr:cNvSpPr/>
      </xdr:nvSpPr>
      <xdr:spPr>
        <a:xfrm>
          <a:off x="6403399" y="635291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19</xdr:row>
      <xdr:rowOff>540929</xdr:rowOff>
    </xdr:from>
    <xdr:to>
      <xdr:col>7</xdr:col>
      <xdr:colOff>588818</xdr:colOff>
      <xdr:row>20</xdr:row>
      <xdr:rowOff>571501</xdr:rowOff>
    </xdr:to>
    <xdr:sp macro="" textlink="">
      <xdr:nvSpPr>
        <xdr:cNvPr id="19" name="右矢印 46">
          <a:extLst>
            <a:ext uri="{FF2B5EF4-FFF2-40B4-BE49-F238E27FC236}">
              <a16:creationId xmlns:a16="http://schemas.microsoft.com/office/drawing/2014/main" id="{87F8D110-A0DF-4DAB-A1F1-25EC7E254AD8}"/>
            </a:ext>
          </a:extLst>
        </xdr:cNvPr>
        <xdr:cNvSpPr/>
      </xdr:nvSpPr>
      <xdr:spPr>
        <a:xfrm>
          <a:off x="5582518" y="9637304"/>
          <a:ext cx="1378525" cy="94497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17</xdr:row>
      <xdr:rowOff>0</xdr:rowOff>
    </xdr:from>
    <xdr:to>
      <xdr:col>14</xdr:col>
      <xdr:colOff>484909</xdr:colOff>
      <xdr:row>21</xdr:row>
      <xdr:rowOff>59171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6D807F07-0EE3-4CF4-B26C-C46DE708A9AE}"/>
            </a:ext>
          </a:extLst>
        </xdr:cNvPr>
        <xdr:cNvSpPr/>
      </xdr:nvSpPr>
      <xdr:spPr>
        <a:xfrm>
          <a:off x="6666634" y="8153400"/>
          <a:ext cx="8610600" cy="28309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11</xdr:row>
      <xdr:rowOff>322720</xdr:rowOff>
    </xdr:from>
    <xdr:to>
      <xdr:col>8</xdr:col>
      <xdr:colOff>1239694</xdr:colOff>
      <xdr:row>12</xdr:row>
      <xdr:rowOff>1125682</xdr:rowOff>
    </xdr:to>
    <xdr:sp macro="" textlink="">
      <xdr:nvSpPr>
        <xdr:cNvPr id="21" name="右矢印 48">
          <a:extLst>
            <a:ext uri="{FF2B5EF4-FFF2-40B4-BE49-F238E27FC236}">
              <a16:creationId xmlns:a16="http://schemas.microsoft.com/office/drawing/2014/main" id="{02E8AEDB-1CAA-4ADC-9F0B-8016DE4D1E0A}"/>
            </a:ext>
          </a:extLst>
        </xdr:cNvPr>
        <xdr:cNvSpPr/>
      </xdr:nvSpPr>
      <xdr:spPr>
        <a:xfrm>
          <a:off x="6389544" y="5113795"/>
          <a:ext cx="2193925" cy="123158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12</xdr:row>
      <xdr:rowOff>254000</xdr:rowOff>
    </xdr:from>
    <xdr:to>
      <xdr:col>14</xdr:col>
      <xdr:colOff>329046</xdr:colOff>
      <xdr:row>12</xdr:row>
      <xdr:rowOff>941293</xdr:rowOff>
    </xdr:to>
    <xdr:sp macro="" textlink="">
      <xdr:nvSpPr>
        <xdr:cNvPr id="22" name="右矢印 49">
          <a:extLst>
            <a:ext uri="{FF2B5EF4-FFF2-40B4-BE49-F238E27FC236}">
              <a16:creationId xmlns:a16="http://schemas.microsoft.com/office/drawing/2014/main" id="{F3784A75-5505-43D6-890F-24724E235918}"/>
            </a:ext>
          </a:extLst>
        </xdr:cNvPr>
        <xdr:cNvSpPr/>
      </xdr:nvSpPr>
      <xdr:spPr>
        <a:xfrm>
          <a:off x="11386942" y="5473700"/>
          <a:ext cx="3734429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13</xdr:row>
      <xdr:rowOff>271930</xdr:rowOff>
    </xdr:from>
    <xdr:to>
      <xdr:col>14</xdr:col>
      <xdr:colOff>311728</xdr:colOff>
      <xdr:row>13</xdr:row>
      <xdr:rowOff>959223</xdr:rowOff>
    </xdr:to>
    <xdr:sp macro="" textlink="">
      <xdr:nvSpPr>
        <xdr:cNvPr id="23" name="右矢印 52">
          <a:extLst>
            <a:ext uri="{FF2B5EF4-FFF2-40B4-BE49-F238E27FC236}">
              <a16:creationId xmlns:a16="http://schemas.microsoft.com/office/drawing/2014/main" id="{B89EEF6F-AC73-4774-B135-A44E886B0A30}"/>
            </a:ext>
          </a:extLst>
        </xdr:cNvPr>
        <xdr:cNvSpPr/>
      </xdr:nvSpPr>
      <xdr:spPr>
        <a:xfrm>
          <a:off x="11359030" y="663463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12</xdr:row>
      <xdr:rowOff>1133210</xdr:rowOff>
    </xdr:from>
    <xdr:to>
      <xdr:col>8</xdr:col>
      <xdr:colOff>1253549</xdr:colOff>
      <xdr:row>14</xdr:row>
      <xdr:rowOff>83127</xdr:rowOff>
    </xdr:to>
    <xdr:sp macro="" textlink="">
      <xdr:nvSpPr>
        <xdr:cNvPr id="24" name="右矢印 53">
          <a:extLst>
            <a:ext uri="{FF2B5EF4-FFF2-40B4-BE49-F238E27FC236}">
              <a16:creationId xmlns:a16="http://schemas.microsoft.com/office/drawing/2014/main" id="{BF4A86BE-D6F1-47D2-BCB2-677B939F329F}"/>
            </a:ext>
          </a:extLst>
        </xdr:cNvPr>
        <xdr:cNvSpPr/>
      </xdr:nvSpPr>
      <xdr:spPr>
        <a:xfrm>
          <a:off x="6403399" y="635291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19</xdr:row>
      <xdr:rowOff>540929</xdr:rowOff>
    </xdr:from>
    <xdr:to>
      <xdr:col>7</xdr:col>
      <xdr:colOff>588818</xdr:colOff>
      <xdr:row>20</xdr:row>
      <xdr:rowOff>571501</xdr:rowOff>
    </xdr:to>
    <xdr:sp macro="" textlink="">
      <xdr:nvSpPr>
        <xdr:cNvPr id="25" name="右矢印 54">
          <a:extLst>
            <a:ext uri="{FF2B5EF4-FFF2-40B4-BE49-F238E27FC236}">
              <a16:creationId xmlns:a16="http://schemas.microsoft.com/office/drawing/2014/main" id="{E2F903C1-8D04-4716-8EF8-AC1AC7DF6AB0}"/>
            </a:ext>
          </a:extLst>
        </xdr:cNvPr>
        <xdr:cNvSpPr/>
      </xdr:nvSpPr>
      <xdr:spPr>
        <a:xfrm>
          <a:off x="5582518" y="9637304"/>
          <a:ext cx="1378525" cy="94497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14</xdr:col>
      <xdr:colOff>519545</xdr:colOff>
      <xdr:row>19</xdr:row>
      <xdr:rowOff>176645</xdr:rowOff>
    </xdr:from>
    <xdr:to>
      <xdr:col>15</xdr:col>
      <xdr:colOff>51955</xdr:colOff>
      <xdr:row>19</xdr:row>
      <xdr:rowOff>867401</xdr:rowOff>
    </xdr:to>
    <xdr:sp macro="" textlink="">
      <xdr:nvSpPr>
        <xdr:cNvPr id="26" name="右矢印 55">
          <a:extLst>
            <a:ext uri="{FF2B5EF4-FFF2-40B4-BE49-F238E27FC236}">
              <a16:creationId xmlns:a16="http://schemas.microsoft.com/office/drawing/2014/main" id="{1C2601A5-98AF-4023-ADDC-1261B4FCFA0A}"/>
            </a:ext>
          </a:extLst>
        </xdr:cNvPr>
        <xdr:cNvSpPr/>
      </xdr:nvSpPr>
      <xdr:spPr>
        <a:xfrm>
          <a:off x="15311870" y="9273020"/>
          <a:ext cx="846860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516082</xdr:colOff>
      <xdr:row>20</xdr:row>
      <xdr:rowOff>69273</xdr:rowOff>
    </xdr:from>
    <xdr:to>
      <xdr:col>15</xdr:col>
      <xdr:colOff>48492</xdr:colOff>
      <xdr:row>20</xdr:row>
      <xdr:rowOff>760029</xdr:rowOff>
    </xdr:to>
    <xdr:sp macro="" textlink="">
      <xdr:nvSpPr>
        <xdr:cNvPr id="27" name="右矢印 56">
          <a:extLst>
            <a:ext uri="{FF2B5EF4-FFF2-40B4-BE49-F238E27FC236}">
              <a16:creationId xmlns:a16="http://schemas.microsoft.com/office/drawing/2014/main" id="{51F820E2-8C6E-47B0-947B-7DF6C9BB547A}"/>
            </a:ext>
          </a:extLst>
        </xdr:cNvPr>
        <xdr:cNvSpPr/>
      </xdr:nvSpPr>
      <xdr:spPr>
        <a:xfrm>
          <a:off x="15308407" y="10080048"/>
          <a:ext cx="846860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505689</xdr:colOff>
      <xdr:row>40</xdr:row>
      <xdr:rowOff>207818</xdr:rowOff>
    </xdr:from>
    <xdr:to>
      <xdr:col>15</xdr:col>
      <xdr:colOff>38099</xdr:colOff>
      <xdr:row>40</xdr:row>
      <xdr:rowOff>898574</xdr:rowOff>
    </xdr:to>
    <xdr:sp macro="" textlink="">
      <xdr:nvSpPr>
        <xdr:cNvPr id="28" name="右矢印 57">
          <a:extLst>
            <a:ext uri="{FF2B5EF4-FFF2-40B4-BE49-F238E27FC236}">
              <a16:creationId xmlns:a16="http://schemas.microsoft.com/office/drawing/2014/main" id="{31B9C231-CC63-4FE3-A18C-0CD401BA3EFB}"/>
            </a:ext>
          </a:extLst>
        </xdr:cNvPr>
        <xdr:cNvSpPr/>
      </xdr:nvSpPr>
      <xdr:spPr>
        <a:xfrm>
          <a:off x="15298014" y="20210318"/>
          <a:ext cx="846860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502226</xdr:colOff>
      <xdr:row>41</xdr:row>
      <xdr:rowOff>100446</xdr:rowOff>
    </xdr:from>
    <xdr:to>
      <xdr:col>15</xdr:col>
      <xdr:colOff>34636</xdr:colOff>
      <xdr:row>41</xdr:row>
      <xdr:rowOff>791202</xdr:rowOff>
    </xdr:to>
    <xdr:sp macro="" textlink="">
      <xdr:nvSpPr>
        <xdr:cNvPr id="29" name="右矢印 58">
          <a:extLst>
            <a:ext uri="{FF2B5EF4-FFF2-40B4-BE49-F238E27FC236}">
              <a16:creationId xmlns:a16="http://schemas.microsoft.com/office/drawing/2014/main" id="{3B72ECB6-8FAB-4A79-BAF7-F6E3F1999AC1}"/>
            </a:ext>
          </a:extLst>
        </xdr:cNvPr>
        <xdr:cNvSpPr/>
      </xdr:nvSpPr>
      <xdr:spPr>
        <a:xfrm>
          <a:off x="15294551" y="21017346"/>
          <a:ext cx="846860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891B4-F7A3-4AB9-A8B2-159CDFC0D4CC}">
  <sheetPr>
    <pageSetUpPr fitToPage="1"/>
  </sheetPr>
  <dimension ref="A1:Y44"/>
  <sheetViews>
    <sheetView tabSelected="1" view="pageBreakPreview" zoomScale="55" zoomScaleNormal="60" zoomScaleSheetLayoutView="55" zoomScalePageLayoutView="40" workbookViewId="0">
      <selection activeCell="C34" sqref="C34"/>
    </sheetView>
  </sheetViews>
  <sheetFormatPr defaultColWidth="9" defaultRowHeight="21"/>
  <cols>
    <col min="1" max="1" width="1.5" style="1" customWidth="1"/>
    <col min="2" max="2" width="10.125" style="35" customWidth="1"/>
    <col min="3" max="3" width="24.125" style="1" customWidth="1"/>
    <col min="4" max="4" width="4.375" style="9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1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5" ht="4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s="3" customFormat="1" ht="40.5" customHeight="1">
      <c r="A2" s="2"/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s="3" customFormat="1" ht="40.5" customHeight="1">
      <c r="A3" s="2"/>
      <c r="B3" s="57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s="3" customFormat="1" ht="41.25" customHeight="1">
      <c r="B4" s="52" t="s">
        <v>3</v>
      </c>
      <c r="C4" s="52"/>
      <c r="D4" s="52"/>
      <c r="E4" s="52"/>
      <c r="F4" s="52"/>
      <c r="G4" s="52"/>
      <c r="H4" s="52"/>
      <c r="I4" s="2"/>
      <c r="J4" s="2"/>
      <c r="K4" s="2"/>
      <c r="L4" s="2"/>
      <c r="M4" s="2"/>
      <c r="N4" s="2"/>
      <c r="O4" s="2"/>
      <c r="P4" s="4"/>
      <c r="Q4" s="2"/>
      <c r="U4" s="5"/>
      <c r="V4" s="5"/>
      <c r="W4" s="6" t="s">
        <v>4</v>
      </c>
      <c r="X4" s="6"/>
      <c r="Y4" s="6"/>
    </row>
    <row r="5" spans="1:25" s="3" customFormat="1" ht="22.5" customHeight="1">
      <c r="B5" s="7"/>
      <c r="C5" s="7"/>
      <c r="D5" s="7"/>
      <c r="E5" s="7"/>
      <c r="F5" s="7"/>
      <c r="G5" s="7"/>
      <c r="H5" s="7"/>
      <c r="I5" s="2"/>
      <c r="J5" s="2"/>
      <c r="K5" s="2"/>
      <c r="L5" s="2"/>
      <c r="M5" s="2"/>
      <c r="N5" s="2"/>
      <c r="O5" s="2"/>
      <c r="P5" s="4"/>
      <c r="Q5" s="2"/>
      <c r="U5" s="5"/>
      <c r="V5" s="5"/>
      <c r="W5" s="6"/>
      <c r="X5" s="6"/>
      <c r="Y5" s="6"/>
    </row>
    <row r="6" spans="1:25" s="3" customFormat="1" ht="30" customHeight="1">
      <c r="A6" s="8"/>
      <c r="B6" s="8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2"/>
      <c r="U6" s="5"/>
      <c r="V6" s="5"/>
      <c r="W6" s="6"/>
      <c r="X6" s="6"/>
      <c r="Y6" s="6"/>
    </row>
    <row r="7" spans="1:25" s="3" customFormat="1" ht="30" customHeight="1">
      <c r="A7" s="8"/>
      <c r="B7" s="8"/>
      <c r="C7" s="9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"/>
      <c r="Q7" s="2"/>
      <c r="U7" s="5"/>
      <c r="V7" s="5"/>
      <c r="W7" s="6"/>
      <c r="X7" s="6"/>
      <c r="Y7" s="6"/>
    </row>
    <row r="8" spans="1:25" s="3" customFormat="1" ht="37.5">
      <c r="A8" s="8"/>
      <c r="B8" s="10" t="s">
        <v>7</v>
      </c>
      <c r="C8" s="11">
        <v>21</v>
      </c>
      <c r="D8" s="12" t="s">
        <v>8</v>
      </c>
      <c r="E8" s="13"/>
      <c r="F8" s="2"/>
      <c r="G8" s="2"/>
      <c r="H8" s="2"/>
      <c r="I8" s="2"/>
      <c r="J8" s="2"/>
      <c r="K8" s="2"/>
      <c r="L8" s="2"/>
      <c r="M8" s="2"/>
      <c r="N8" s="2"/>
      <c r="O8" s="2"/>
      <c r="P8" s="4"/>
      <c r="Q8" s="2"/>
      <c r="U8" s="5"/>
      <c r="V8" s="5"/>
      <c r="W8" s="6"/>
      <c r="X8" s="6"/>
      <c r="Y8" s="6"/>
    </row>
    <row r="9" spans="1:25" s="3" customFormat="1" ht="21.75" customHeight="1">
      <c r="A9" s="8"/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"/>
      <c r="Q9" s="2"/>
      <c r="U9" s="5"/>
      <c r="V9" s="5"/>
      <c r="W9" s="6"/>
      <c r="X9" s="6"/>
      <c r="Y9" s="6"/>
    </row>
    <row r="10" spans="1:25" s="3" customFormat="1" ht="30" customHeight="1">
      <c r="A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/>
      <c r="Q10" s="2"/>
      <c r="U10" s="5"/>
      <c r="V10" s="5"/>
      <c r="W10" s="6"/>
      <c r="X10" s="6"/>
      <c r="Y10" s="6"/>
    </row>
    <row r="11" spans="1:25" ht="42" customHeight="1">
      <c r="B11" s="14" t="s">
        <v>9</v>
      </c>
      <c r="C11" s="15"/>
      <c r="D11" s="16"/>
      <c r="E11" s="17"/>
      <c r="H11" s="18"/>
      <c r="I11" s="18"/>
      <c r="J11" s="19" t="s">
        <v>10</v>
      </c>
      <c r="L11" s="20"/>
      <c r="N11" s="20"/>
      <c r="P11" s="1"/>
      <c r="Q11" s="19" t="s">
        <v>11</v>
      </c>
      <c r="R11" s="21"/>
      <c r="S11" s="19"/>
      <c r="T11" s="22" t="s">
        <v>12</v>
      </c>
      <c r="U11" s="22"/>
      <c r="V11" s="22"/>
      <c r="W11" s="19" t="s">
        <v>13</v>
      </c>
      <c r="X11" s="19"/>
      <c r="Y11" s="19"/>
    </row>
    <row r="12" spans="1:25" ht="33.75" customHeight="1" thickBot="1">
      <c r="B12" s="23"/>
      <c r="C12" s="5"/>
      <c r="D12" s="24"/>
      <c r="E12" s="9" t="s">
        <v>14</v>
      </c>
      <c r="F12" s="15"/>
      <c r="G12" s="15"/>
      <c r="H12" s="25"/>
      <c r="I12" s="25"/>
      <c r="J12" s="9" t="s">
        <v>15</v>
      </c>
      <c r="K12" s="15"/>
      <c r="L12" s="15"/>
      <c r="M12" s="15"/>
      <c r="Q12" s="9" t="s">
        <v>15</v>
      </c>
      <c r="T12" s="16"/>
      <c r="U12" s="16"/>
      <c r="V12" s="16"/>
      <c r="W12" s="19" t="s">
        <v>13</v>
      </c>
      <c r="X12" s="26"/>
      <c r="Y12" s="26"/>
    </row>
    <row r="13" spans="1:25" ht="90" customHeight="1" thickBot="1">
      <c r="B13" s="53" t="s">
        <v>16</v>
      </c>
      <c r="C13" s="49" t="s">
        <v>44</v>
      </c>
      <c r="D13" s="27" t="s">
        <v>17</v>
      </c>
      <c r="E13" s="28">
        <v>15000000</v>
      </c>
      <c r="F13" s="15" t="s">
        <v>18</v>
      </c>
      <c r="G13" s="15"/>
      <c r="H13" s="29"/>
      <c r="J13" s="30">
        <f>IF(E13="","",ROUNDUP(IF(E13/60&gt;250000,100000,IF(E13/60&gt;75000,E13/60*0.4,30000)),-3))</f>
        <v>100000</v>
      </c>
      <c r="K13" s="15" t="s">
        <v>18</v>
      </c>
      <c r="L13" s="15"/>
      <c r="M13" s="15"/>
      <c r="P13" s="16" t="s">
        <v>19</v>
      </c>
      <c r="Q13" s="31">
        <f>IF(J13="","",J13*C8)</f>
        <v>2100000</v>
      </c>
      <c r="R13" s="32" t="s">
        <v>18</v>
      </c>
      <c r="S13" s="15"/>
      <c r="T13" s="16" t="s">
        <v>20</v>
      </c>
      <c r="U13" s="16"/>
      <c r="V13" s="16"/>
      <c r="W13" s="33" t="s">
        <v>21</v>
      </c>
      <c r="X13" s="34"/>
      <c r="Y13" s="34"/>
    </row>
    <row r="14" spans="1:25" ht="90" customHeight="1" thickBot="1">
      <c r="B14" s="54"/>
      <c r="C14" s="49" t="s">
        <v>45</v>
      </c>
      <c r="D14" s="27" t="s">
        <v>22</v>
      </c>
      <c r="E14" s="28">
        <v>5310000</v>
      </c>
      <c r="F14" s="15" t="s">
        <v>18</v>
      </c>
      <c r="G14" s="15"/>
      <c r="H14" s="29"/>
      <c r="J14" s="30">
        <f>IF(E14="","",ROUNDUP(IF(E14/59&gt;250000,100000,IF(E14/59&gt;75000,E14/59*0.4,30000)),-3))</f>
        <v>36000</v>
      </c>
      <c r="K14" s="15" t="s">
        <v>18</v>
      </c>
      <c r="L14" s="15"/>
      <c r="M14" s="15"/>
      <c r="P14" s="16" t="s">
        <v>23</v>
      </c>
      <c r="Q14" s="31">
        <f>IF(J14="","",J14*C8)</f>
        <v>756000</v>
      </c>
      <c r="R14" s="32" t="s">
        <v>18</v>
      </c>
      <c r="S14" s="15"/>
      <c r="T14" s="16" t="s">
        <v>24</v>
      </c>
      <c r="U14" s="16"/>
      <c r="V14" s="16"/>
      <c r="W14" s="33" t="s">
        <v>25</v>
      </c>
      <c r="X14" s="34"/>
      <c r="Y14" s="34"/>
    </row>
    <row r="15" spans="1:25" ht="21" customHeight="1">
      <c r="C15" s="3"/>
      <c r="D15" s="36"/>
      <c r="E15" s="35"/>
      <c r="J15" s="35"/>
      <c r="P15" s="9"/>
      <c r="Q15" s="21"/>
      <c r="R15" s="21"/>
      <c r="S15" s="19"/>
      <c r="T15" s="16"/>
      <c r="U15" s="16"/>
      <c r="V15" s="16"/>
      <c r="W15" s="26" t="s">
        <v>13</v>
      </c>
      <c r="X15" s="26"/>
      <c r="Y15" s="26"/>
    </row>
    <row r="16" spans="1:25" ht="9" customHeight="1">
      <c r="C16" s="3"/>
      <c r="D16" s="36"/>
      <c r="E16" s="35"/>
      <c r="J16" s="35"/>
      <c r="P16" s="9"/>
      <c r="Q16" s="21"/>
      <c r="R16" s="21"/>
      <c r="S16" s="19"/>
      <c r="T16" s="16"/>
      <c r="U16" s="16"/>
      <c r="V16" s="16"/>
      <c r="W16" s="26"/>
      <c r="X16" s="26"/>
      <c r="Y16" s="26"/>
    </row>
    <row r="17" spans="1:25" s="15" customFormat="1">
      <c r="C17" s="50"/>
      <c r="D17" s="16"/>
      <c r="E17" s="17"/>
      <c r="H17" s="18"/>
      <c r="I17" s="18"/>
      <c r="J17" s="37"/>
      <c r="P17" s="19"/>
      <c r="R17" s="21"/>
      <c r="S17" s="19"/>
      <c r="T17" s="16"/>
      <c r="U17" s="16"/>
      <c r="V17" s="16"/>
      <c r="W17" s="26"/>
      <c r="X17" s="26"/>
      <c r="Y17" s="26"/>
    </row>
    <row r="18" spans="1:25" s="15" customFormat="1" ht="50.25" customHeight="1">
      <c r="B18" s="14" t="s">
        <v>26</v>
      </c>
      <c r="C18" s="50"/>
      <c r="D18" s="16"/>
      <c r="J18" s="26" t="s">
        <v>27</v>
      </c>
      <c r="K18" s="16"/>
      <c r="L18" s="26" t="s">
        <v>28</v>
      </c>
      <c r="M18" s="16"/>
      <c r="N18" s="19" t="s">
        <v>29</v>
      </c>
      <c r="O18" s="18"/>
      <c r="P18" s="16"/>
      <c r="Q18" s="21" t="s">
        <v>30</v>
      </c>
      <c r="T18" s="16"/>
      <c r="U18" s="16"/>
      <c r="V18" s="16"/>
      <c r="W18" s="26"/>
      <c r="X18" s="26"/>
      <c r="Y18" s="26"/>
    </row>
    <row r="19" spans="1:25" s="15" customFormat="1" ht="24" customHeight="1" thickBot="1">
      <c r="B19" s="25"/>
      <c r="C19" s="50"/>
      <c r="D19" s="16"/>
      <c r="E19" s="17" t="s">
        <v>14</v>
      </c>
      <c r="J19" s="9" t="s">
        <v>15</v>
      </c>
      <c r="L19" s="9" t="s">
        <v>6</v>
      </c>
      <c r="M19" s="25"/>
      <c r="N19" s="9" t="s">
        <v>15</v>
      </c>
      <c r="O19" s="25"/>
      <c r="P19" s="16"/>
      <c r="Q19" s="9" t="s">
        <v>15</v>
      </c>
      <c r="T19" s="16"/>
      <c r="U19" s="16"/>
      <c r="V19" s="16"/>
      <c r="W19" s="26"/>
      <c r="X19" s="26"/>
      <c r="Y19" s="26"/>
    </row>
    <row r="20" spans="1:25" ht="72" customHeight="1" thickBot="1">
      <c r="B20" s="53" t="s">
        <v>16</v>
      </c>
      <c r="C20" s="51" t="s">
        <v>44</v>
      </c>
      <c r="D20" s="38" t="s">
        <v>31</v>
      </c>
      <c r="E20" s="39">
        <v>15000000</v>
      </c>
      <c r="F20" s="15" t="s">
        <v>18</v>
      </c>
      <c r="G20" s="40"/>
      <c r="H20" s="29"/>
      <c r="I20" s="41" t="s">
        <v>32</v>
      </c>
      <c r="J20" s="30">
        <f>IF(E22="","",E20-E22)</f>
        <v>14000000</v>
      </c>
      <c r="K20" s="15" t="s">
        <v>18</v>
      </c>
      <c r="L20" s="42">
        <v>200000</v>
      </c>
      <c r="M20" s="15" t="s">
        <v>18</v>
      </c>
      <c r="N20" s="42">
        <f>IF(E22="","",IF(ROUNDUP(IF(J20/60*0.4&gt;200000,200000,J20/60*0.4),-3)&gt;L20,L20,ROUNDUP(IF(J20/60*0.4&gt;200000,200000,J20/60*0.4),-3)))</f>
        <v>94000</v>
      </c>
      <c r="O20" s="15" t="s">
        <v>18</v>
      </c>
      <c r="P20" s="16" t="s">
        <v>33</v>
      </c>
      <c r="Q20" s="31">
        <f>IF(N20="","",N20*C8)</f>
        <v>1974000</v>
      </c>
      <c r="R20" s="32" t="s">
        <v>18</v>
      </c>
      <c r="S20" s="15"/>
      <c r="T20" s="16" t="s">
        <v>34</v>
      </c>
      <c r="U20" s="16"/>
      <c r="V20" s="16"/>
      <c r="W20" s="33" t="s">
        <v>35</v>
      </c>
      <c r="X20" s="33"/>
      <c r="Y20" s="33"/>
    </row>
    <row r="21" spans="1:25" ht="72" customHeight="1" thickBot="1">
      <c r="B21" s="55"/>
      <c r="C21" s="51" t="s">
        <v>45</v>
      </c>
      <c r="D21" s="43" t="s">
        <v>36</v>
      </c>
      <c r="E21" s="44">
        <v>5310000</v>
      </c>
      <c r="F21" s="15" t="s">
        <v>18</v>
      </c>
      <c r="G21" s="40"/>
      <c r="H21" s="40"/>
      <c r="I21" s="41" t="s">
        <v>37</v>
      </c>
      <c r="J21" s="45">
        <f>IF(E22="","",E21-E22)</f>
        <v>4310000</v>
      </c>
      <c r="K21" s="15" t="s">
        <v>18</v>
      </c>
      <c r="L21" s="42">
        <v>200000</v>
      </c>
      <c r="M21" s="15" t="s">
        <v>18</v>
      </c>
      <c r="N21" s="42">
        <f>IF(E22="","",IF(ROUNDUP(IF(J21/59*0.4&gt;200000,200000,J21/59*0.4),-3)&gt;L21,L21,ROUNDUP(IF(J21/59*0.4&gt;200000,200000,J21/59*0.4),-3)))</f>
        <v>30000</v>
      </c>
      <c r="O21" s="15" t="s">
        <v>18</v>
      </c>
      <c r="P21" s="16" t="s">
        <v>38</v>
      </c>
      <c r="Q21" s="31">
        <f>IF(N21="","",N21*C8)</f>
        <v>630000</v>
      </c>
      <c r="R21" s="32" t="s">
        <v>18</v>
      </c>
      <c r="S21" s="15"/>
      <c r="T21" s="16" t="s">
        <v>39</v>
      </c>
      <c r="U21" s="16"/>
      <c r="V21" s="16"/>
      <c r="W21" s="33"/>
      <c r="X21" s="33"/>
      <c r="Y21" s="33"/>
    </row>
    <row r="22" spans="1:25" ht="63.75" customHeight="1" thickBot="1">
      <c r="B22" s="54"/>
      <c r="C22" s="51" t="s">
        <v>46</v>
      </c>
      <c r="D22" s="46" t="s">
        <v>40</v>
      </c>
      <c r="E22" s="47">
        <v>1000000</v>
      </c>
      <c r="F22" s="15" t="s">
        <v>18</v>
      </c>
      <c r="L22" s="48" t="s">
        <v>41</v>
      </c>
      <c r="W22" s="9"/>
      <c r="X22" s="9"/>
      <c r="Y22" s="9"/>
    </row>
    <row r="23" spans="1:25" ht="36.75" customHeight="1">
      <c r="B23" s="25"/>
      <c r="W23" s="9"/>
      <c r="X23" s="9"/>
      <c r="Y23" s="9"/>
    </row>
    <row r="24" spans="1:25" ht="20.25" customHeight="1">
      <c r="B24" s="25"/>
      <c r="W24" s="9"/>
      <c r="X24" s="9"/>
      <c r="Y24" s="9"/>
    </row>
    <row r="25" spans="1:25" s="3" customFormat="1" ht="41.25" customHeight="1">
      <c r="B25" s="52" t="s">
        <v>42</v>
      </c>
      <c r="C25" s="52"/>
      <c r="D25" s="52"/>
      <c r="E25" s="52"/>
      <c r="F25" s="52"/>
      <c r="G25" s="52"/>
      <c r="H25" s="52"/>
      <c r="I25" s="2"/>
      <c r="J25" s="2"/>
      <c r="K25" s="2"/>
      <c r="L25" s="2"/>
      <c r="M25" s="2"/>
      <c r="N25" s="2"/>
      <c r="O25" s="2"/>
      <c r="P25" s="4"/>
      <c r="Q25" s="2"/>
      <c r="U25" s="5"/>
      <c r="V25" s="5"/>
      <c r="W25" s="6" t="s">
        <v>4</v>
      </c>
      <c r="X25" s="6"/>
      <c r="Y25" s="6"/>
    </row>
    <row r="26" spans="1:25" s="3" customFormat="1" ht="22.5" customHeight="1">
      <c r="B26" s="7"/>
      <c r="C26" s="7"/>
      <c r="D26" s="7"/>
      <c r="E26" s="7"/>
      <c r="F26" s="7"/>
      <c r="G26" s="7"/>
      <c r="H26" s="7"/>
      <c r="I26" s="2"/>
      <c r="J26" s="2"/>
      <c r="K26" s="2"/>
      <c r="L26" s="2"/>
      <c r="M26" s="2"/>
      <c r="N26" s="2"/>
      <c r="O26" s="2"/>
      <c r="P26" s="4"/>
      <c r="Q26" s="2"/>
      <c r="U26" s="5"/>
      <c r="V26" s="5"/>
      <c r="W26" s="6"/>
      <c r="X26" s="6"/>
      <c r="Y26" s="6"/>
    </row>
    <row r="27" spans="1:25" s="3" customFormat="1" ht="30" customHeight="1">
      <c r="A27" s="8"/>
      <c r="B27" s="8" t="s">
        <v>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2"/>
      <c r="U27" s="5"/>
      <c r="V27" s="5"/>
      <c r="W27" s="6"/>
      <c r="X27" s="6"/>
      <c r="Y27" s="6"/>
    </row>
    <row r="28" spans="1:25" s="3" customFormat="1" ht="30" customHeight="1">
      <c r="A28" s="8"/>
      <c r="B28" s="8"/>
      <c r="C28" s="9" t="s">
        <v>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4"/>
      <c r="Q28" s="2"/>
      <c r="U28" s="5"/>
      <c r="V28" s="5"/>
      <c r="W28" s="6"/>
      <c r="X28" s="6"/>
      <c r="Y28" s="6"/>
    </row>
    <row r="29" spans="1:25" s="3" customFormat="1" ht="37.5">
      <c r="A29" s="8"/>
      <c r="B29" s="10" t="s">
        <v>7</v>
      </c>
      <c r="C29" s="11">
        <v>21</v>
      </c>
      <c r="D29" s="12" t="s">
        <v>8</v>
      </c>
      <c r="E29" s="13"/>
      <c r="F29" s="2"/>
      <c r="G29" s="2"/>
      <c r="H29" s="2"/>
      <c r="I29" s="2"/>
      <c r="J29" s="2"/>
      <c r="K29" s="2"/>
      <c r="L29" s="2"/>
      <c r="M29" s="2"/>
      <c r="N29" s="2"/>
      <c r="O29" s="2"/>
      <c r="P29" s="4"/>
      <c r="Q29" s="2"/>
      <c r="U29" s="5"/>
      <c r="V29" s="5"/>
      <c r="W29" s="6"/>
      <c r="X29" s="6"/>
      <c r="Y29" s="6"/>
    </row>
    <row r="30" spans="1:25" s="3" customFormat="1" ht="21.75" customHeight="1">
      <c r="A30" s="8"/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4"/>
      <c r="Q30" s="2"/>
      <c r="U30" s="5"/>
      <c r="V30" s="5"/>
      <c r="W30" s="6"/>
      <c r="X30" s="6"/>
      <c r="Y30" s="6"/>
    </row>
    <row r="31" spans="1:25" s="3" customFormat="1" ht="30" customHeight="1">
      <c r="A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/>
      <c r="Q31" s="2"/>
      <c r="U31" s="5"/>
      <c r="V31" s="5"/>
      <c r="W31" s="6"/>
      <c r="X31" s="6"/>
      <c r="Y31" s="6"/>
    </row>
    <row r="32" spans="1:25" ht="42" customHeight="1">
      <c r="B32" s="14" t="s">
        <v>9</v>
      </c>
      <c r="C32" s="15"/>
      <c r="D32" s="16"/>
      <c r="E32" s="17"/>
      <c r="H32" s="18"/>
      <c r="I32" s="18"/>
      <c r="J32" s="19" t="s">
        <v>10</v>
      </c>
      <c r="L32" s="20"/>
      <c r="N32" s="20"/>
      <c r="P32" s="1"/>
      <c r="Q32" s="19" t="s">
        <v>11</v>
      </c>
      <c r="R32" s="21"/>
      <c r="S32" s="19"/>
      <c r="T32" s="22" t="s">
        <v>12</v>
      </c>
      <c r="U32" s="22"/>
      <c r="V32" s="22"/>
      <c r="W32" s="19" t="s">
        <v>13</v>
      </c>
      <c r="X32" s="19"/>
      <c r="Y32" s="19"/>
    </row>
    <row r="33" spans="2:25" ht="33.75" customHeight="1" thickBot="1">
      <c r="B33" s="23"/>
      <c r="C33" s="5"/>
      <c r="D33" s="24"/>
      <c r="E33" s="9" t="s">
        <v>14</v>
      </c>
      <c r="F33" s="15"/>
      <c r="G33" s="15"/>
      <c r="H33" s="25"/>
      <c r="I33" s="25"/>
      <c r="J33" s="9" t="s">
        <v>15</v>
      </c>
      <c r="K33" s="15"/>
      <c r="L33" s="15"/>
      <c r="M33" s="15"/>
      <c r="Q33" s="9" t="s">
        <v>15</v>
      </c>
      <c r="T33" s="16"/>
      <c r="U33" s="16"/>
      <c r="V33" s="16"/>
      <c r="W33" s="19" t="s">
        <v>13</v>
      </c>
      <c r="X33" s="26"/>
      <c r="Y33" s="26"/>
    </row>
    <row r="34" spans="2:25" ht="90" customHeight="1" thickBot="1">
      <c r="B34" s="53" t="s">
        <v>16</v>
      </c>
      <c r="C34" s="49" t="s">
        <v>44</v>
      </c>
      <c r="D34" s="27" t="s">
        <v>17</v>
      </c>
      <c r="E34" s="28">
        <v>15000000</v>
      </c>
      <c r="F34" s="15" t="s">
        <v>18</v>
      </c>
      <c r="G34" s="15"/>
      <c r="H34" s="29"/>
      <c r="J34" s="30">
        <f>IF(E34="","",ROUNDUP(IF(E34/60&gt;250000,75000,IF(E34/60&gt;83333,E34/60*0.3,25000)),-3))</f>
        <v>75000</v>
      </c>
      <c r="K34" s="15" t="s">
        <v>18</v>
      </c>
      <c r="L34" s="15"/>
      <c r="M34" s="15"/>
      <c r="P34" s="16" t="s">
        <v>19</v>
      </c>
      <c r="Q34" s="31">
        <f>IF(J34="","",J34*C29)</f>
        <v>1575000</v>
      </c>
      <c r="R34" s="32" t="s">
        <v>18</v>
      </c>
      <c r="S34" s="15"/>
      <c r="T34" s="16" t="s">
        <v>20</v>
      </c>
      <c r="U34" s="16"/>
      <c r="V34" s="16"/>
      <c r="W34" s="33" t="s">
        <v>21</v>
      </c>
      <c r="X34" s="34"/>
      <c r="Y34" s="34"/>
    </row>
    <row r="35" spans="2:25" ht="90" customHeight="1" thickBot="1">
      <c r="B35" s="54"/>
      <c r="C35" s="49" t="s">
        <v>45</v>
      </c>
      <c r="D35" s="27" t="s">
        <v>22</v>
      </c>
      <c r="E35" s="28">
        <v>5310000</v>
      </c>
      <c r="F35" s="15" t="s">
        <v>18</v>
      </c>
      <c r="G35" s="15"/>
      <c r="H35" s="29"/>
      <c r="J35" s="30">
        <f>IF(E35="","",ROUNDUP(IF(E35/59&gt;250000,75000,IF(E35/59&gt;83333,E35/59*0.3,25000)),-3))</f>
        <v>27000</v>
      </c>
      <c r="K35" s="15" t="s">
        <v>18</v>
      </c>
      <c r="L35" s="15"/>
      <c r="M35" s="15"/>
      <c r="P35" s="16" t="s">
        <v>23</v>
      </c>
      <c r="Q35" s="31">
        <f>IF(J35="","",J35*C29)</f>
        <v>567000</v>
      </c>
      <c r="R35" s="32" t="s">
        <v>18</v>
      </c>
      <c r="S35" s="15"/>
      <c r="T35" s="16" t="s">
        <v>24</v>
      </c>
      <c r="U35" s="16"/>
      <c r="V35" s="16"/>
      <c r="W35" s="33" t="s">
        <v>25</v>
      </c>
      <c r="X35" s="34"/>
      <c r="Y35" s="34"/>
    </row>
    <row r="36" spans="2:25" ht="21" customHeight="1">
      <c r="C36" s="3"/>
      <c r="D36" s="36"/>
      <c r="E36" s="35"/>
      <c r="J36" s="35"/>
      <c r="P36" s="9"/>
      <c r="Q36" s="21"/>
      <c r="R36" s="21"/>
      <c r="S36" s="19"/>
      <c r="T36" s="16"/>
      <c r="U36" s="16"/>
      <c r="V36" s="16"/>
      <c r="W36" s="26" t="s">
        <v>13</v>
      </c>
      <c r="X36" s="26"/>
      <c r="Y36" s="26"/>
    </row>
    <row r="37" spans="2:25" ht="9" customHeight="1">
      <c r="C37" s="3"/>
      <c r="D37" s="36"/>
      <c r="E37" s="35"/>
      <c r="J37" s="35"/>
      <c r="P37" s="9"/>
      <c r="Q37" s="21"/>
      <c r="R37" s="21"/>
      <c r="S37" s="19"/>
      <c r="T37" s="16"/>
      <c r="U37" s="16"/>
      <c r="V37" s="16"/>
      <c r="W37" s="26"/>
      <c r="X37" s="26"/>
      <c r="Y37" s="26"/>
    </row>
    <row r="38" spans="2:25" s="15" customFormat="1">
      <c r="C38" s="50"/>
      <c r="D38" s="16"/>
      <c r="E38" s="17"/>
      <c r="H38" s="18"/>
      <c r="I38" s="18"/>
      <c r="J38" s="37"/>
      <c r="P38" s="19"/>
      <c r="R38" s="21"/>
      <c r="S38" s="19"/>
      <c r="T38" s="16"/>
      <c r="U38" s="16"/>
      <c r="V38" s="16"/>
      <c r="W38" s="26"/>
      <c r="X38" s="26"/>
      <c r="Y38" s="26"/>
    </row>
    <row r="39" spans="2:25" s="15" customFormat="1" ht="50.25" customHeight="1">
      <c r="B39" s="14" t="s">
        <v>26</v>
      </c>
      <c r="C39" s="50"/>
      <c r="D39" s="16"/>
      <c r="J39" s="26" t="s">
        <v>27</v>
      </c>
      <c r="K39" s="16"/>
      <c r="L39" s="26" t="s">
        <v>28</v>
      </c>
      <c r="M39" s="16"/>
      <c r="N39" s="19" t="s">
        <v>29</v>
      </c>
      <c r="O39" s="18"/>
      <c r="P39" s="16"/>
      <c r="Q39" s="21" t="s">
        <v>30</v>
      </c>
      <c r="T39" s="16"/>
      <c r="U39" s="16"/>
      <c r="V39" s="16"/>
      <c r="W39" s="26"/>
      <c r="X39" s="26"/>
      <c r="Y39" s="26"/>
    </row>
    <row r="40" spans="2:25" s="15" customFormat="1" ht="24" customHeight="1" thickBot="1">
      <c r="B40" s="25"/>
      <c r="C40" s="50"/>
      <c r="D40" s="16"/>
      <c r="E40" s="17" t="s">
        <v>14</v>
      </c>
      <c r="J40" s="9" t="s">
        <v>15</v>
      </c>
      <c r="L40" s="9" t="s">
        <v>15</v>
      </c>
      <c r="M40" s="25"/>
      <c r="N40" s="9" t="s">
        <v>15</v>
      </c>
      <c r="O40" s="25"/>
      <c r="P40" s="16"/>
      <c r="Q40" s="9" t="s">
        <v>15</v>
      </c>
      <c r="T40" s="16"/>
      <c r="U40" s="16"/>
      <c r="V40" s="16"/>
      <c r="W40" s="26"/>
      <c r="X40" s="26"/>
      <c r="Y40" s="26"/>
    </row>
    <row r="41" spans="2:25" ht="72" customHeight="1" thickBot="1">
      <c r="B41" s="53" t="s">
        <v>16</v>
      </c>
      <c r="C41" s="51" t="s">
        <v>44</v>
      </c>
      <c r="D41" s="38" t="s">
        <v>31</v>
      </c>
      <c r="E41" s="39">
        <v>15000000</v>
      </c>
      <c r="F41" s="15" t="s">
        <v>18</v>
      </c>
      <c r="G41" s="40"/>
      <c r="H41" s="29"/>
      <c r="I41" s="41" t="s">
        <v>32</v>
      </c>
      <c r="J41" s="30">
        <f>IF(E43="","",E41-E43)</f>
        <v>14000000</v>
      </c>
      <c r="K41" s="15" t="s">
        <v>18</v>
      </c>
      <c r="L41" s="42">
        <f>IF(E43="","",ROUNDUP(IF((E41/60)*0.3&lt;200000,(E41/60)*0.3,200000),-3))</f>
        <v>75000</v>
      </c>
      <c r="M41" s="15" t="s">
        <v>18</v>
      </c>
      <c r="N41" s="42">
        <f>IF(E43="","",IF(ROUNDUP(IF(J41/60*0.4&gt;200000,200000,J41/60*0.4),-3)&gt;L41,L41,ROUNDUP(IF(J41/60*0.4&gt;200000,200000,J41/60*0.4),-3)))</f>
        <v>75000</v>
      </c>
      <c r="O41" s="15" t="s">
        <v>18</v>
      </c>
      <c r="P41" s="16" t="s">
        <v>33</v>
      </c>
      <c r="Q41" s="31">
        <f>IF(N41="","",N41*C29)</f>
        <v>1575000</v>
      </c>
      <c r="R41" s="32" t="s">
        <v>18</v>
      </c>
      <c r="S41" s="15"/>
      <c r="T41" s="16" t="s">
        <v>34</v>
      </c>
      <c r="U41" s="16"/>
      <c r="V41" s="16"/>
      <c r="W41" s="33" t="s">
        <v>35</v>
      </c>
      <c r="X41" s="33"/>
      <c r="Y41" s="33"/>
    </row>
    <row r="42" spans="2:25" ht="72" customHeight="1" thickBot="1">
      <c r="B42" s="55"/>
      <c r="C42" s="51" t="s">
        <v>45</v>
      </c>
      <c r="D42" s="43" t="s">
        <v>36</v>
      </c>
      <c r="E42" s="44">
        <v>5310000</v>
      </c>
      <c r="F42" s="15" t="s">
        <v>18</v>
      </c>
      <c r="G42" s="40"/>
      <c r="H42" s="40"/>
      <c r="I42" s="41" t="s">
        <v>37</v>
      </c>
      <c r="J42" s="45">
        <f>IF(E43="","",E42-E43)</f>
        <v>4310000</v>
      </c>
      <c r="K42" s="15" t="s">
        <v>18</v>
      </c>
      <c r="L42" s="42">
        <f>IF(E43="","",ROUNDUP(IF((E42/59)*0.3&lt;200000,(E42/59)*0.3,200000),-3))</f>
        <v>27000</v>
      </c>
      <c r="M42" s="15" t="s">
        <v>18</v>
      </c>
      <c r="N42" s="42">
        <f>IF(E43="","",IF(ROUNDUP(IF(J42/59*0.4&gt;200000,200000,J42/59*0.4),-3)&gt;L42,L42,ROUNDUP(IF(J42/59*0.4&gt;200000,200000,J42/59*0.4),-3)))</f>
        <v>27000</v>
      </c>
      <c r="O42" s="15" t="s">
        <v>18</v>
      </c>
      <c r="P42" s="16" t="s">
        <v>38</v>
      </c>
      <c r="Q42" s="31">
        <f>IF(N42="","",N42*C29)</f>
        <v>567000</v>
      </c>
      <c r="R42" s="32" t="s">
        <v>18</v>
      </c>
      <c r="S42" s="15"/>
      <c r="T42" s="16" t="s">
        <v>39</v>
      </c>
      <c r="U42" s="16"/>
      <c r="V42" s="16"/>
      <c r="W42" s="33"/>
      <c r="X42" s="33"/>
      <c r="Y42" s="33"/>
    </row>
    <row r="43" spans="2:25" ht="63.75" customHeight="1" thickBot="1">
      <c r="B43" s="54"/>
      <c r="C43" s="51" t="s">
        <v>46</v>
      </c>
      <c r="D43" s="46" t="s">
        <v>40</v>
      </c>
      <c r="E43" s="47">
        <v>1000000</v>
      </c>
      <c r="F43" s="15" t="s">
        <v>18</v>
      </c>
      <c r="L43" s="48" t="s">
        <v>43</v>
      </c>
      <c r="W43" s="9"/>
      <c r="X43" s="9"/>
      <c r="Y43" s="9"/>
    </row>
    <row r="44" spans="2:25" ht="36.75" customHeight="1">
      <c r="B44" s="25"/>
      <c r="W44" s="9"/>
      <c r="X44" s="9"/>
      <c r="Y44" s="9"/>
    </row>
  </sheetData>
  <mergeCells count="9">
    <mergeCell ref="B25:H25"/>
    <mergeCell ref="B34:B35"/>
    <mergeCell ref="B41:B43"/>
    <mergeCell ref="A1:Y1"/>
    <mergeCell ref="B2:Y2"/>
    <mergeCell ref="B3:Y3"/>
    <mergeCell ref="B4:H4"/>
    <mergeCell ref="B13:B14"/>
    <mergeCell ref="B20:B22"/>
  </mergeCells>
  <phoneticPr fontId="3"/>
  <dataValidations count="1">
    <dataValidation type="list" allowBlank="1" showInputMessage="1" showErrorMessage="1" sqref="C8 C29" xr:uid="{CAE3BF3A-F89B-413E-8B90-77ED0B343FB0}">
      <formula1>"21"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1" fitToHeight="0" orientation="landscape" cellComments="asDisplayed" r:id="rId1"/>
  <rowBreaks count="1" manualBreakCount="1">
    <brk id="23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.7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計算①</vt:lpstr>
      <vt:lpstr>Sheet1</vt:lpstr>
      <vt:lpstr>計算①!Print_Area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大貫　信太郎</dc:creator>
  <cp:lastModifiedBy>大貫　信太郎</cp:lastModifiedBy>
  <dcterms:created xsi:type="dcterms:W3CDTF">2015-06-05T18:19:34Z</dcterms:created>
  <dcterms:modified xsi:type="dcterms:W3CDTF">2022-03-03T02:43:32Z</dcterms:modified>
</cp:coreProperties>
</file>